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CHECKLIST!$A$2:$J$292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7" i="1" l="1"/>
  <c r="L242" i="1" l="1"/>
  <c r="M242" i="1" s="1"/>
  <c r="L241" i="1"/>
  <c r="M241" i="1" s="1"/>
  <c r="L240" i="1"/>
  <c r="M240" i="1" s="1"/>
  <c r="L239" i="1"/>
  <c r="M239" i="1" s="1"/>
  <c r="L238" i="1"/>
  <c r="M238" i="1" s="1"/>
  <c r="L237" i="1"/>
  <c r="M237" i="1" s="1"/>
  <c r="L236" i="1"/>
  <c r="M236" i="1" s="1"/>
  <c r="L235" i="1"/>
  <c r="M235" i="1" s="1"/>
  <c r="L234" i="1"/>
  <c r="M234" i="1" s="1"/>
  <c r="L233" i="1"/>
  <c r="M233" i="1" s="1"/>
  <c r="L232" i="1"/>
  <c r="M232" i="1" s="1"/>
  <c r="L231" i="1"/>
  <c r="M231" i="1" s="1"/>
  <c r="L230" i="1"/>
  <c r="M230" i="1" s="1"/>
  <c r="L229" i="1"/>
  <c r="M229" i="1" s="1"/>
  <c r="L228" i="1"/>
  <c r="M228" i="1" s="1"/>
  <c r="L227" i="1"/>
  <c r="M227" i="1" s="1"/>
  <c r="L226" i="1"/>
  <c r="M226" i="1" s="1"/>
  <c r="L225" i="1"/>
  <c r="M225" i="1" s="1"/>
  <c r="L224" i="1"/>
  <c r="M224" i="1" s="1"/>
  <c r="L223" i="1"/>
  <c r="M223" i="1" s="1"/>
  <c r="L222" i="1"/>
  <c r="M222" i="1" s="1"/>
  <c r="L221" i="1"/>
  <c r="M221" i="1" s="1"/>
  <c r="L220" i="1"/>
  <c r="M220" i="1" s="1"/>
  <c r="L219" i="1"/>
  <c r="M219" i="1" s="1"/>
  <c r="L218" i="1"/>
  <c r="M218" i="1" s="1"/>
  <c r="L217" i="1"/>
  <c r="M217" i="1" s="1"/>
  <c r="L216" i="1"/>
  <c r="M216" i="1" s="1"/>
  <c r="L215" i="1"/>
  <c r="M215" i="1" s="1"/>
  <c r="L214" i="1"/>
  <c r="M214" i="1" s="1"/>
  <c r="L213" i="1"/>
  <c r="M213" i="1" s="1"/>
  <c r="L212" i="1"/>
  <c r="M212" i="1" s="1"/>
  <c r="L211" i="1"/>
  <c r="M211" i="1" s="1"/>
  <c r="L210" i="1"/>
  <c r="M210" i="1" s="1"/>
  <c r="L209" i="1"/>
  <c r="M209" i="1" s="1"/>
  <c r="L208" i="1"/>
  <c r="M208" i="1" s="1"/>
  <c r="L207" i="1"/>
  <c r="M207" i="1" s="1"/>
  <c r="L206" i="1"/>
  <c r="M206" i="1" s="1"/>
  <c r="L205" i="1"/>
  <c r="M205" i="1" s="1"/>
  <c r="L204" i="1"/>
  <c r="M204" i="1" s="1"/>
  <c r="L203" i="1"/>
  <c r="M203" i="1" s="1"/>
  <c r="A153" i="1"/>
  <c r="L160" i="1"/>
  <c r="M160" i="1" s="1"/>
  <c r="L156" i="1"/>
  <c r="M156" i="1" s="1"/>
  <c r="L157" i="1"/>
  <c r="M157" i="1" s="1"/>
  <c r="L158" i="1"/>
  <c r="M158" i="1" s="1"/>
  <c r="L159" i="1"/>
  <c r="M159" i="1" s="1"/>
  <c r="L155" i="1"/>
  <c r="M155" i="1" s="1"/>
  <c r="A155" i="1"/>
  <c r="A156" i="1"/>
  <c r="A157" i="1"/>
  <c r="A158" i="1"/>
  <c r="A159" i="1"/>
  <c r="A160" i="1"/>
  <c r="E194" i="1"/>
  <c r="E195" i="1"/>
  <c r="E196" i="1"/>
  <c r="E197" i="1"/>
  <c r="L133" i="1"/>
  <c r="M133" i="1" s="1"/>
  <c r="L132" i="1"/>
  <c r="M132" i="1" s="1"/>
  <c r="L131" i="1"/>
  <c r="M131" i="1" s="1"/>
  <c r="A132" i="1"/>
  <c r="A131" i="1"/>
  <c r="L127" i="1"/>
  <c r="M127" i="1" s="1"/>
  <c r="A127" i="1"/>
  <c r="A139" i="1"/>
  <c r="A138" i="1"/>
  <c r="A137" i="1"/>
  <c r="A136" i="1"/>
  <c r="A135" i="1"/>
  <c r="A134" i="1"/>
  <c r="A133" i="1"/>
  <c r="A130" i="1"/>
  <c r="A129" i="1"/>
  <c r="A128" i="1"/>
  <c r="A126" i="1"/>
  <c r="A125" i="1"/>
  <c r="A124" i="1"/>
  <c r="A123" i="1"/>
  <c r="A122" i="1"/>
  <c r="L135" i="1"/>
  <c r="M135" i="1" s="1"/>
  <c r="L136" i="1"/>
  <c r="M136" i="1" s="1"/>
  <c r="L137" i="1"/>
  <c r="M137" i="1" s="1"/>
  <c r="L138" i="1"/>
  <c r="M138" i="1" s="1"/>
  <c r="L139" i="1"/>
  <c r="M139" i="1" s="1"/>
  <c r="L122" i="1"/>
  <c r="M122" i="1" s="1"/>
  <c r="L123" i="1"/>
  <c r="M123" i="1" s="1"/>
  <c r="L124" i="1"/>
  <c r="M124" i="1" s="1"/>
  <c r="L125" i="1"/>
  <c r="M125" i="1" s="1"/>
  <c r="L126" i="1"/>
  <c r="M126" i="1" s="1"/>
  <c r="L128" i="1"/>
  <c r="M128" i="1" s="1"/>
  <c r="L129" i="1"/>
  <c r="M129" i="1" s="1"/>
  <c r="L130" i="1"/>
  <c r="M130" i="1" s="1"/>
  <c r="G118" i="1" l="1"/>
  <c r="G119" i="1" s="1"/>
  <c r="F119" i="1" s="1"/>
  <c r="E119" i="1" s="1"/>
  <c r="F117" i="1"/>
  <c r="E117" i="1" s="1"/>
  <c r="L119" i="1"/>
  <c r="M119" i="1" s="1"/>
  <c r="L117" i="1"/>
  <c r="M117" i="1" s="1"/>
  <c r="A117" i="1"/>
  <c r="A119" i="1"/>
  <c r="G107" i="1"/>
  <c r="G109" i="1" s="1"/>
  <c r="E193" i="1"/>
  <c r="L197" i="1"/>
  <c r="M197" i="1" s="1"/>
  <c r="L196" i="1"/>
  <c r="M196" i="1" s="1"/>
  <c r="L195" i="1"/>
  <c r="M195" i="1" s="1"/>
  <c r="L194" i="1"/>
  <c r="L193" i="1"/>
  <c r="M193" i="1" s="1"/>
  <c r="L186" i="1"/>
  <c r="M186" i="1" s="1"/>
  <c r="L185" i="1"/>
  <c r="M185" i="1" s="1"/>
  <c r="L184" i="1"/>
  <c r="M184" i="1" s="1"/>
  <c r="L183" i="1"/>
  <c r="M183" i="1" s="1"/>
  <c r="L182" i="1"/>
  <c r="M182" i="1" s="1"/>
  <c r="L181" i="1"/>
  <c r="M181" i="1" s="1"/>
  <c r="L180" i="1"/>
  <c r="M180" i="1" s="1"/>
  <c r="L179" i="1"/>
  <c r="M179" i="1" s="1"/>
  <c r="L178" i="1"/>
  <c r="M178" i="1" s="1"/>
  <c r="L177" i="1"/>
  <c r="M177" i="1" s="1"/>
  <c r="L176" i="1"/>
  <c r="M176" i="1" s="1"/>
  <c r="L170" i="1"/>
  <c r="M170" i="1" s="1"/>
  <c r="L169" i="1"/>
  <c r="M169" i="1" s="1"/>
  <c r="L168" i="1"/>
  <c r="M168" i="1" s="1"/>
  <c r="L167" i="1"/>
  <c r="M167" i="1" s="1"/>
  <c r="L166" i="1"/>
  <c r="M166" i="1" s="1"/>
  <c r="L165" i="1"/>
  <c r="M165" i="1" s="1"/>
  <c r="L164" i="1"/>
  <c r="M164" i="1" s="1"/>
  <c r="L163" i="1"/>
  <c r="M163" i="1" s="1"/>
  <c r="L162" i="1"/>
  <c r="M162" i="1" s="1"/>
  <c r="L161" i="1"/>
  <c r="M161" i="1" s="1"/>
  <c r="L154" i="1"/>
  <c r="M154" i="1" s="1"/>
  <c r="L152" i="1"/>
  <c r="M152" i="1" s="1"/>
  <c r="L151" i="1"/>
  <c r="M151" i="1" s="1"/>
  <c r="L150" i="1"/>
  <c r="M150" i="1" s="1"/>
  <c r="L143" i="1"/>
  <c r="M143" i="1" s="1"/>
  <c r="L142" i="1"/>
  <c r="M142" i="1" s="1"/>
  <c r="L141" i="1"/>
  <c r="M141" i="1" s="1"/>
  <c r="L115" i="1"/>
  <c r="M115" i="1" s="1"/>
  <c r="L114" i="1"/>
  <c r="M114" i="1" s="1"/>
  <c r="L113" i="1"/>
  <c r="M113" i="1" s="1"/>
  <c r="L109" i="1"/>
  <c r="M109" i="1" s="1"/>
  <c r="L108" i="1"/>
  <c r="M108" i="1" s="1"/>
  <c r="L107" i="1"/>
  <c r="M107" i="1" s="1"/>
  <c r="L106" i="1"/>
  <c r="M106" i="1" s="1"/>
  <c r="L105" i="1"/>
  <c r="M105" i="1" s="1"/>
  <c r="L104" i="1"/>
  <c r="M104" i="1" s="1"/>
  <c r="L103" i="1"/>
  <c r="M103" i="1" s="1"/>
  <c r="L102" i="1"/>
  <c r="M102" i="1" s="1"/>
  <c r="L101" i="1"/>
  <c r="M101" i="1" s="1"/>
  <c r="L100" i="1"/>
  <c r="M100" i="1" s="1"/>
  <c r="L99" i="1"/>
  <c r="M99" i="1" s="1"/>
  <c r="L98" i="1"/>
  <c r="M98" i="1" s="1"/>
  <c r="L97" i="1"/>
  <c r="M97" i="1" s="1"/>
  <c r="L96" i="1"/>
  <c r="M96" i="1" s="1"/>
  <c r="L95" i="1"/>
  <c r="M95" i="1" s="1"/>
  <c r="L94" i="1"/>
  <c r="M94" i="1" s="1"/>
  <c r="L85" i="1"/>
  <c r="M85" i="1" s="1"/>
  <c r="L84" i="1"/>
  <c r="M84" i="1" s="1"/>
  <c r="L83" i="1"/>
  <c r="M83" i="1" s="1"/>
  <c r="L82" i="1"/>
  <c r="M82" i="1" s="1"/>
  <c r="L81" i="1"/>
  <c r="M81" i="1" s="1"/>
  <c r="L80" i="1"/>
  <c r="M80" i="1" s="1"/>
  <c r="L79" i="1"/>
  <c r="M79" i="1" s="1"/>
  <c r="L78" i="1"/>
  <c r="M78" i="1" s="1"/>
  <c r="L72" i="1"/>
  <c r="M72" i="1" s="1"/>
  <c r="L71" i="1"/>
  <c r="M71" i="1" s="1"/>
  <c r="L70" i="1"/>
  <c r="M70" i="1" s="1"/>
  <c r="L69" i="1"/>
  <c r="M69" i="1" s="1"/>
  <c r="L68" i="1"/>
  <c r="M68" i="1" s="1"/>
  <c r="L62" i="1"/>
  <c r="M62" i="1" s="1"/>
  <c r="L61" i="1"/>
  <c r="M61" i="1" s="1"/>
  <c r="L60" i="1"/>
  <c r="M60" i="1" s="1"/>
  <c r="L59" i="1"/>
  <c r="M59" i="1" s="1"/>
  <c r="L58" i="1"/>
  <c r="M58" i="1" s="1"/>
  <c r="L57" i="1"/>
  <c r="M57" i="1" s="1"/>
  <c r="L56" i="1"/>
  <c r="M56" i="1" s="1"/>
  <c r="L55" i="1"/>
  <c r="M55" i="1" s="1"/>
  <c r="L54" i="1"/>
  <c r="G108" i="1" l="1"/>
  <c r="G42" i="1"/>
  <c r="F42" i="1" s="1"/>
  <c r="M194" i="1"/>
  <c r="I41" i="1"/>
  <c r="M54" i="1"/>
  <c r="A182" i="1"/>
  <c r="A164" i="1"/>
  <c r="A186" i="1"/>
  <c r="A167" i="1"/>
  <c r="A142" i="1"/>
  <c r="A120" i="1"/>
  <c r="A121" i="1"/>
  <c r="A111" i="1"/>
  <c r="A109" i="1"/>
  <c r="A108" i="1"/>
  <c r="A107" i="1"/>
  <c r="A62" i="1"/>
  <c r="A105" i="1"/>
  <c r="I42" i="1" l="1"/>
  <c r="I43" i="1" s="1"/>
  <c r="I44" i="1" s="1"/>
  <c r="D13" i="2"/>
  <c r="A95" i="1"/>
  <c r="A185" i="1" l="1"/>
  <c r="A184" i="1"/>
  <c r="A183" i="1"/>
  <c r="A181" i="1"/>
  <c r="A180" i="1"/>
  <c r="A179" i="1"/>
  <c r="A178" i="1"/>
  <c r="A177" i="1"/>
  <c r="A176" i="1"/>
  <c r="A170" i="1"/>
  <c r="A169" i="1"/>
  <c r="A168" i="1"/>
  <c r="A166" i="1"/>
  <c r="A165" i="1"/>
  <c r="A163" i="1"/>
  <c r="A162" i="1"/>
  <c r="A161" i="1"/>
  <c r="A154" i="1"/>
  <c r="A152" i="1"/>
  <c r="A151" i="1"/>
  <c r="A150" i="1"/>
  <c r="A143" i="1"/>
  <c r="A141" i="1"/>
  <c r="A140" i="1"/>
  <c r="A118" i="1"/>
  <c r="A116" i="1"/>
  <c r="A115" i="1"/>
  <c r="A114" i="1"/>
  <c r="A113" i="1"/>
  <c r="A112" i="1"/>
  <c r="A110" i="1"/>
  <c r="A106" i="1"/>
  <c r="A104" i="1"/>
  <c r="A103" i="1"/>
  <c r="A102" i="1"/>
  <c r="A101" i="1"/>
  <c r="A100" i="1"/>
  <c r="A99" i="1"/>
  <c r="A98" i="1"/>
  <c r="A97" i="1"/>
  <c r="A96" i="1"/>
  <c r="A94" i="1"/>
  <c r="A85" i="1"/>
  <c r="A84" i="1"/>
  <c r="A83" i="1"/>
  <c r="A82" i="1"/>
  <c r="A81" i="1"/>
  <c r="A80" i="1"/>
  <c r="A79" i="1"/>
  <c r="A78" i="1"/>
  <c r="A72" i="1"/>
  <c r="A71" i="1"/>
  <c r="A70" i="1"/>
  <c r="A69" i="1"/>
  <c r="A68" i="1"/>
  <c r="A61" i="1"/>
  <c r="A60" i="1"/>
  <c r="A59" i="1"/>
  <c r="A58" i="1"/>
  <c r="A57" i="1"/>
  <c r="A56" i="1"/>
  <c r="A55" i="1"/>
  <c r="A54" i="1"/>
  <c r="B204" i="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149" i="7"/>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F62" i="1" l="1"/>
  <c r="E62" i="1" s="1"/>
  <c r="F54" i="1"/>
  <c r="E54" i="1" s="1"/>
  <c r="C332" i="5"/>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F56" i="1"/>
  <c r="E56" i="1" s="1"/>
  <c r="F61" i="1"/>
  <c r="E61" i="1" s="1"/>
  <c r="F58" i="1"/>
  <c r="E58" i="1" s="1"/>
  <c r="F59" i="1"/>
  <c r="E59" i="1" s="1"/>
  <c r="F60" i="1"/>
  <c r="E60" i="1" s="1"/>
  <c r="F55" i="1"/>
  <c r="E55" i="1" s="1"/>
  <c r="F57" i="1"/>
  <c r="E57" i="1" s="1"/>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G104" i="1" l="1"/>
  <c r="G98" i="1"/>
  <c r="G97" i="1"/>
  <c r="G96" i="1"/>
  <c r="G99" i="1"/>
  <c r="G94" i="1"/>
  <c r="G95" i="1"/>
  <c r="G105" i="1"/>
  <c r="G106" i="1"/>
  <c r="C4165" i="5"/>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 r="G168" i="1" l="1"/>
  <c r="G154" i="1"/>
  <c r="G157" i="1"/>
  <c r="F157" i="1" s="1"/>
  <c r="E157" i="1" s="1"/>
  <c r="G152" i="1"/>
  <c r="G151" i="1"/>
  <c r="G156" i="1"/>
  <c r="F156" i="1" s="1"/>
  <c r="E156" i="1" s="1"/>
  <c r="G68" i="1"/>
  <c r="G78" i="1"/>
  <c r="G80" i="1"/>
  <c r="G79" i="1"/>
  <c r="G83" i="1"/>
  <c r="G82" i="1"/>
  <c r="G102" i="1"/>
  <c r="G131" i="1"/>
  <c r="F131" i="1" s="1"/>
  <c r="E131" i="1" s="1"/>
  <c r="G127" i="1"/>
  <c r="F127" i="1" s="1"/>
  <c r="E127" i="1" s="1"/>
  <c r="G133" i="1"/>
  <c r="F133" i="1" s="1"/>
  <c r="E133" i="1" s="1"/>
  <c r="G138" i="1"/>
  <c r="F138" i="1" s="1"/>
  <c r="E138" i="1" s="1"/>
  <c r="G128" i="1"/>
  <c r="F128" i="1" s="1"/>
  <c r="E128" i="1" s="1"/>
  <c r="G126" i="1"/>
  <c r="F126" i="1" s="1"/>
  <c r="E126" i="1" s="1"/>
  <c r="G132" i="1"/>
  <c r="F132" i="1" s="1"/>
  <c r="E132" i="1" s="1"/>
  <c r="G130" i="1"/>
  <c r="F130" i="1" s="1"/>
  <c r="E130" i="1" s="1"/>
  <c r="G137" i="1"/>
  <c r="F137" i="1" s="1"/>
  <c r="E137" i="1" s="1"/>
  <c r="G139" i="1"/>
  <c r="F139" i="1" s="1"/>
  <c r="E139" i="1" s="1"/>
  <c r="G136" i="1"/>
  <c r="F136" i="1" s="1"/>
  <c r="E136" i="1" s="1"/>
  <c r="G129" i="1"/>
  <c r="F129" i="1" s="1"/>
  <c r="E129" i="1" s="1"/>
  <c r="G125" i="1"/>
  <c r="F125" i="1" s="1"/>
  <c r="E125" i="1" s="1"/>
  <c r="G135" i="1"/>
  <c r="F135" i="1" s="1"/>
  <c r="E135" i="1" s="1"/>
  <c r="G101" i="1"/>
  <c r="G113" i="1"/>
  <c r="G122" i="1"/>
  <c r="F122" i="1" s="1"/>
  <c r="E122" i="1" s="1"/>
  <c r="G124" i="1"/>
  <c r="F124" i="1" s="1"/>
  <c r="E124" i="1" s="1"/>
  <c r="G114" i="1"/>
  <c r="G142" i="1"/>
  <c r="G123" i="1"/>
  <c r="F123" i="1" s="1"/>
  <c r="E123" i="1" s="1"/>
  <c r="G115" i="1"/>
  <c r="F155" i="1"/>
  <c r="E155" i="1" s="1"/>
  <c r="F158" i="1"/>
  <c r="E158" i="1" s="1"/>
  <c r="F160" i="1"/>
  <c r="E160" i="1" s="1"/>
  <c r="F159" i="1"/>
  <c r="E159" i="1" s="1"/>
  <c r="G167" i="1"/>
  <c r="F167" i="1" s="1"/>
  <c r="E167" i="1" s="1"/>
  <c r="G164" i="1"/>
  <c r="F164" i="1" s="1"/>
  <c r="E164" i="1" s="1"/>
  <c r="G182" i="1"/>
  <c r="F182" i="1" s="1"/>
  <c r="E182" i="1" s="1"/>
  <c r="G186" i="1"/>
  <c r="F186" i="1" s="1"/>
  <c r="E186" i="1" s="1"/>
  <c r="G161" i="1"/>
  <c r="F161" i="1" s="1"/>
  <c r="E161" i="1" s="1"/>
  <c r="G163" i="1"/>
  <c r="F163" i="1" s="1"/>
  <c r="E163" i="1" s="1"/>
  <c r="G184" i="1"/>
  <c r="F184" i="1" s="1"/>
  <c r="E184" i="1" s="1"/>
  <c r="G183" i="1"/>
  <c r="F183" i="1" s="1"/>
  <c r="E183" i="1" s="1"/>
  <c r="G181" i="1"/>
  <c r="F181" i="1" s="1"/>
  <c r="E181" i="1" s="1"/>
  <c r="G179" i="1"/>
  <c r="F179" i="1" s="1"/>
  <c r="E179" i="1" s="1"/>
  <c r="G180" i="1"/>
  <c r="F180" i="1" s="1"/>
  <c r="E180" i="1" s="1"/>
  <c r="G170" i="1"/>
  <c r="F170" i="1" s="1"/>
  <c r="E170" i="1" s="1"/>
  <c r="G185" i="1"/>
  <c r="F185" i="1" s="1"/>
  <c r="E185" i="1" s="1"/>
  <c r="G177" i="1"/>
  <c r="F177" i="1" s="1"/>
  <c r="E177" i="1" s="1"/>
  <c r="G165" i="1"/>
  <c r="F165" i="1" s="1"/>
  <c r="E165" i="1" s="1"/>
  <c r="F97" i="1"/>
  <c r="E97" i="1" s="1"/>
  <c r="F106" i="1"/>
  <c r="E106" i="1" s="1"/>
  <c r="G178" i="1"/>
  <c r="F178" i="1" s="1"/>
  <c r="E178" i="1" s="1"/>
  <c r="G176" i="1"/>
  <c r="F176" i="1" s="1"/>
  <c r="E176" i="1" s="1"/>
  <c r="F99" i="1"/>
  <c r="E99" i="1" s="1"/>
  <c r="G162" i="1"/>
  <c r="F162" i="1" s="1"/>
  <c r="E162" i="1" s="1"/>
  <c r="F83" i="1"/>
  <c r="E83" i="1" s="1"/>
  <c r="F105" i="1"/>
  <c r="E105" i="1" s="1"/>
  <c r="G169" i="1"/>
  <c r="F169" i="1" s="1"/>
  <c r="E169" i="1" s="1"/>
  <c r="F94" i="1"/>
  <c r="G69" i="1"/>
  <c r="F69" i="1" s="1"/>
  <c r="E69" i="1" s="1"/>
  <c r="G84" i="1"/>
  <c r="F84" i="1" s="1"/>
  <c r="E84" i="1" s="1"/>
  <c r="F154" i="1"/>
  <c r="E154" i="1" s="1"/>
  <c r="F82" i="1"/>
  <c r="E82" i="1" s="1"/>
  <c r="G81" i="1"/>
  <c r="F81" i="1" s="1"/>
  <c r="E81" i="1" s="1"/>
  <c r="F98" i="1"/>
  <c r="E98" i="1" s="1"/>
  <c r="F96" i="1"/>
  <c r="E96" i="1" s="1"/>
  <c r="F95" i="1"/>
  <c r="E95" i="1" s="1"/>
  <c r="F151" i="1"/>
  <c r="E151" i="1" s="1"/>
  <c r="F108" i="1"/>
  <c r="E108" i="1" s="1"/>
  <c r="F102" i="1"/>
  <c r="E102" i="1" s="1"/>
  <c r="G143" i="1"/>
  <c r="F143" i="1" s="1"/>
  <c r="E143" i="1" s="1"/>
  <c r="F113" i="1"/>
  <c r="E113" i="1" s="1"/>
  <c r="F101" i="1"/>
  <c r="E101" i="1" s="1"/>
  <c r="G70" i="1"/>
  <c r="F70" i="1" s="1"/>
  <c r="E70" i="1" s="1"/>
  <c r="F109" i="1"/>
  <c r="E109" i="1" s="1"/>
  <c r="F114" i="1"/>
  <c r="E114" i="1" s="1"/>
  <c r="F152" i="1"/>
  <c r="E152" i="1" s="1"/>
  <c r="G150" i="1"/>
  <c r="F150" i="1" s="1"/>
  <c r="E150" i="1" s="1"/>
  <c r="F104" i="1"/>
  <c r="E104" i="1" s="1"/>
  <c r="F115" i="1"/>
  <c r="E115" i="1" s="1"/>
  <c r="G141" i="1"/>
  <c r="F141" i="1" s="1"/>
  <c r="E141" i="1" s="1"/>
  <c r="G71" i="1"/>
  <c r="F71" i="1" s="1"/>
  <c r="E71" i="1" s="1"/>
  <c r="G72" i="1"/>
  <c r="F72" i="1" s="1"/>
  <c r="E72" i="1" s="1"/>
  <c r="F78" i="1"/>
  <c r="E78" i="1" s="1"/>
  <c r="G85" i="1"/>
  <c r="F85" i="1" s="1"/>
  <c r="E85" i="1" s="1"/>
  <c r="F79" i="1"/>
  <c r="E79" i="1" s="1"/>
  <c r="F80" i="1"/>
  <c r="E80" i="1" s="1"/>
  <c r="F142" i="1"/>
  <c r="E142" i="1" s="1"/>
  <c r="G166" i="1"/>
  <c r="F166" i="1" s="1"/>
  <c r="E166" i="1" s="1"/>
  <c r="F168" i="1"/>
  <c r="E168" i="1" s="1"/>
  <c r="E94" i="1" l="1"/>
  <c r="F68" i="1"/>
  <c r="G41" i="1" s="1"/>
  <c r="F41" i="1" s="1"/>
  <c r="F43" i="1" s="1"/>
  <c r="F44" i="1" s="1"/>
  <c r="E68" i="1" l="1"/>
  <c r="G43" i="1"/>
  <c r="G44" i="1" s="1"/>
</calcChain>
</file>

<file path=xl/sharedStrings.xml><?xml version="1.0" encoding="utf-8"?>
<sst xmlns="http://schemas.openxmlformats.org/spreadsheetml/2006/main" count="3628" uniqueCount="586">
  <si>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</si>
  <si>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</si>
  <si>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</si>
  <si>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</si>
  <si>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</si>
  <si>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</si>
  <si>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</si>
  <si>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</si>
  <si>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</si>
  <si>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</si>
  <si>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</si>
  <si>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</si>
  <si>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</si>
  <si>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</si>
  <si>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</si>
  <si>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</si>
  <si>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</si>
  <si>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</si>
  <si>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</si>
  <si>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</si>
  <si>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</si>
  <si>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</si>
  <si>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</si>
  <si>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</si>
  <si>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</si>
  <si>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</si>
  <si>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</si>
  <si>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</si>
  <si>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</si>
  <si>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</si>
  <si>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</si>
  <si>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</si>
  <si>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</si>
  <si>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</si>
  <si>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</si>
  <si>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</si>
  <si>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</si>
  <si>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</si>
  <si>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</si>
  <si>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</si>
  <si>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</si>
  <si>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</si>
  <si>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</si>
  <si>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</si>
  <si>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</si>
  <si>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</si>
  <si>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</si>
  <si>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</si>
  <si>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</si>
  <si>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</si>
  <si>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</si>
  <si>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</si>
  <si>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</si>
  <si>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</si>
  <si>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</si>
  <si>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</si>
  <si>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</si>
  <si>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</si>
  <si>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</si>
  <si>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</si>
  <si>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</si>
  <si>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</si>
  <si>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</si>
  <si>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</si>
  <si>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</si>
  <si>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</si>
  <si>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</si>
  <si>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</si>
  <si>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</si>
  <si>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</si>
  <si>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</si>
  <si>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</si>
  <si>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</si>
  <si>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</si>
  <si>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</si>
  <si>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</si>
  <si>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</si>
  <si>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</si>
  <si>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</si>
  <si>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</si>
  <si>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</si>
  <si>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</si>
  <si>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</si>
  <si>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</si>
  <si>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</si>
  <si>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</si>
  <si>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</si>
  <si>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</si>
  <si>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</si>
  <si>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</si>
  <si>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</si>
  <si>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</si>
  <si>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</si>
  <si>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</si>
  <si>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</si>
  <si>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</si>
  <si>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</si>
  <si>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</si>
  <si>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</si>
  <si>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</si>
  <si>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</si>
  <si>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</si>
  <si>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</si>
  <si>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</si>
  <si>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</si>
  <si>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</si>
  <si>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</si>
  <si>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</si>
  <si>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</si>
  <si>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</si>
  <si>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</si>
  <si>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</si>
  <si>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</si>
  <si>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</si>
  <si>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</si>
  <si>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</si>
  <si>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</si>
  <si>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</si>
  <si>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</si>
  <si>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</si>
  <si>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</si>
  <si>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</si>
  <si>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</si>
  <si>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</si>
  <si>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</si>
  <si>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</si>
  <si>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</si>
  <si>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</si>
  <si>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</si>
  <si>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</si>
  <si>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</si>
  <si>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</si>
  <si>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</si>
  <si>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</si>
  <si>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</si>
  <si>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</si>
  <si>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</si>
  <si>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</si>
  <si>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</si>
  <si>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</si>
  <si>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</si>
  <si>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</si>
  <si>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</si>
  <si>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</si>
  <si>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</si>
  <si>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</si>
  <si>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</si>
  <si>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</si>
  <si>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</si>
  <si>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</si>
  <si>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</si>
  <si>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</si>
  <si>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</si>
  <si>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</si>
  <si>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</si>
  <si>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</si>
  <si>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</si>
  <si>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</si>
  <si>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</si>
  <si>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</si>
  <si>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</si>
  <si>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</si>
  <si>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</si>
  <si>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</si>
  <si>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</si>
  <si>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</si>
  <si>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</si>
  <si>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</si>
  <si>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</si>
  <si>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</si>
  <si>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</si>
  <si>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</si>
  <si>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</si>
  <si>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</si>
  <si>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</si>
  <si>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</si>
  <si>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</si>
  <si>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</si>
  <si>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</si>
  <si>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</si>
  <si>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</si>
  <si>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</si>
  <si>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</si>
  <si>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</si>
  <si>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</si>
  <si>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</si>
  <si>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</si>
  <si>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</si>
  <si>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</si>
  <si>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</si>
  <si>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</si>
  <si>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</si>
  <si>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</si>
  <si>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</si>
  <si>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</si>
  <si>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</si>
  <si>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</si>
  <si>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</si>
  <si>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</si>
  <si>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</si>
  <si>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</si>
  <si>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</si>
  <si>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</si>
  <si>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</si>
  <si>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</si>
  <si>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</si>
  <si>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</si>
  <si>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</si>
  <si>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</si>
  <si>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</si>
  <si>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</si>
  <si>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</si>
  <si>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</si>
  <si>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</si>
  <si>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</si>
  <si>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</si>
  <si>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</si>
  <si>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</si>
  <si>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</si>
  <si>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</si>
  <si>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</si>
  <si>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</si>
  <si>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</si>
  <si>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</si>
  <si>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</si>
  <si>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</si>
  <si>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</si>
  <si>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</si>
  <si>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</si>
  <si>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</si>
  <si>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</si>
  <si>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</si>
  <si>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</si>
  <si>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</si>
  <si>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</si>
  <si>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</si>
  <si>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</si>
  <si>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</si>
  <si>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</si>
  <si>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</si>
  <si>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</si>
  <si>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</si>
  <si>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</si>
  <si>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</si>
  <si>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</si>
  <si>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</si>
  <si>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</si>
  <si>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</si>
  <si>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</si>
  <si>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</si>
  <si>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</si>
  <si>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</si>
  <si>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</si>
  <si>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</si>
  <si>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</si>
  <si>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</si>
  <si>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</si>
  <si>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</si>
  <si>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</si>
  <si>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</si>
  <si>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</si>
  <si>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</si>
  <si>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</si>
  <si>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</si>
  <si>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</si>
  <si>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</si>
  <si>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</si>
  <si>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</si>
  <si>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</si>
  <si>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</si>
  <si>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</si>
  <si>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</si>
  <si>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</si>
  <si>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</si>
  <si>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</si>
  <si>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</si>
  <si>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</si>
  <si>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</si>
  <si>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</si>
  <si>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</si>
  <si>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</si>
  <si>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</si>
  <si>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</si>
  <si>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</si>
  <si>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</si>
  <si>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</si>
  <si>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</si>
  <si>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</si>
  <si>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</si>
  <si>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</si>
  <si>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</si>
  <si>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</si>
  <si>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</si>
  <si>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</si>
  <si>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</si>
  <si>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</si>
  <si>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</si>
  <si>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</si>
  <si>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</si>
  <si>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</si>
  <si>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</si>
  <si>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</si>
  <si>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</si>
  <si>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</si>
  <si>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</si>
  <si>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</si>
  <si>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</si>
  <si>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</si>
  <si>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</si>
  <si>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</si>
  <si>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</si>
  <si>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</si>
  <si>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</si>
  <si>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</si>
  <si>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</si>
  <si>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</si>
  <si>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</si>
  <si>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</si>
  <si>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</si>
  <si>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</si>
  <si>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</si>
  <si>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</si>
  <si>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</si>
  <si>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</si>
  <si>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</si>
  <si>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</si>
  <si>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</si>
  <si>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</si>
  <si>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</si>
  <si>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</si>
  <si>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</si>
  <si>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</si>
  <si>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</si>
  <si>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</si>
  <si>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</si>
  <si>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</si>
  <si>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</si>
  <si>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</si>
  <si>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</si>
  <si>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</si>
  <si>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</si>
  <si>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</si>
  <si>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</si>
  <si>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</si>
  <si>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</si>
  <si>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</si>
  <si>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</si>
  <si>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</si>
  <si>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</si>
  <si>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</si>
  <si>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</si>
  <si>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</si>
  <si>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</si>
  <si>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</si>
  <si>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</si>
  <si>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</si>
  <si>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</si>
  <si>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</si>
  <si>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</si>
  <si>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</si>
  <si>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</si>
  <si>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</si>
  <si>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</si>
  <si>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</si>
  <si>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</si>
  <si>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</si>
  <si>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</si>
  <si>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</si>
  <si>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</si>
  <si>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</si>
  <si>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</si>
  <si>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</si>
  <si>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</si>
  <si>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</si>
  <si>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</si>
  <si>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</si>
  <si>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</si>
  <si>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</si>
  <si>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</si>
  <si>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</si>
  <si>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</si>
  <si>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</si>
  <si>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</si>
  <si>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</si>
  <si>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</si>
  <si>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</si>
  <si>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</si>
  <si>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</si>
  <si>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</si>
  <si>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</si>
  <si>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</si>
  <si>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</si>
  <si>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</si>
  <si>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</si>
  <si>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</si>
  <si>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</si>
  <si>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</si>
  <si>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</si>
  <si>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</si>
  <si>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</si>
  <si>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</si>
  <si>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</si>
  <si>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</si>
  <si>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</si>
  <si>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</si>
  <si>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</si>
  <si>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</si>
  <si>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</si>
  <si>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</si>
  <si>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</si>
  <si>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</si>
  <si>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</si>
  <si>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</si>
  <si>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</si>
  <si>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</si>
  <si>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</si>
  <si>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</si>
  <si>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</si>
  <si>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</si>
  <si>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</si>
  <si>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</si>
  <si>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</si>
  <si>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</si>
  <si>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</si>
  <si>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</si>
  <si>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</si>
  <si>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</si>
  <si>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</si>
  <si>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</si>
  <si>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</si>
  <si>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</si>
  <si>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</si>
  <si>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ΟΛΙΚΗ ΜΗ ΣΥΜΜΟΡΦΩΣΗ</t>
  </si>
  <si>
    <t>ΒΑΘΜΟΙ ΜΗ ΣΥΜΜΟΡΦΩΣΗΣ</t>
  </si>
  <si>
    <t>ΒΑΘΜΟΙ</t>
  </si>
  <si>
    <t>ΠΟΣΟΣΤΟ ΜΗ ΣΥΜΜΟΡΦΩΣΗΣ</t>
  </si>
  <si>
    <t>Χαμηλός κίνδυνος</t>
  </si>
  <si>
    <t>Μέσος κίνδυνος</t>
  </si>
  <si>
    <t>Υψηλός κίνδυνος</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</si>
  <si>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</si>
  <si>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</si>
  <si>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</si>
  <si>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</si>
  <si>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</si>
  <si>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</si>
  <si>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</si>
  <si>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</si>
  <si>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</si>
  <si>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</si>
  <si>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</si>
  <si>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</si>
  <si>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</si>
  <si>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</si>
  <si>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</si>
  <si>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</si>
  <si>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</si>
  <si>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</si>
  <si>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</si>
  <si>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</si>
  <si>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</si>
  <si>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</si>
  <si>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</si>
  <si>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</si>
  <si>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</si>
  <si>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</si>
  <si>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</si>
  <si>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</si>
  <si>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</si>
  <si>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</si>
  <si>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</si>
  <si>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Ε3-1</t>
  </si>
  <si>
    <t>Στην περίπτωση αποθήκευσης σε κλειστές στεγανές δεξαμενές, η αποθηκευτική ικανότητα σε επεξεργασμένα υγρά απόβλητα καλύπτει τουλάχιστον το διπλάσιο της αδειοδοτημένης ημερήσιας δυναμικότητας παραγωγής ελαιολάδου, όσον αφορά τα ελαιουργεία με μεταποιητική δυναμικότητα έως 6 τόνους ελαιοκάρπου ανά 8ωρο και τουλάχιστον το 4πλάσιο της αδειοδοτημένης ημερήσιας δυναμικότητας, όσον αφορά τα υπόλοιπα ελαιουργεία</t>
  </si>
  <si>
    <t>Διαχείριση υγρών αποβλήτων ελαιουργείου:</t>
  </si>
  <si>
    <t>Σε κάθε παραγωγική περίοδο πραγματοποιούνται τουλάχιστον δύο αναλύσεις δειγμάτων από γειτονικές υδροληψίες που καθορίζονται από την αρμόδια υπηρεσία, η πρώτη στην έναρξη της περιόδου και η δεύτερη μετά από ένα εξάμηνο, και τα αποτελέσματα της ανάλυσης των δειγμάτων τηρούνται σε αρχείο</t>
  </si>
  <si>
    <t>Ε3-2</t>
  </si>
  <si>
    <t>Το τυρόγαλα ή ο ορός λακτόζης που προκύπτουν κατά την παραγωγή του τυριού, είτε θα διατίθενται σε εξειδικευμένες εγκαταστάσεις που το χρησιμοποιούν ως πρώτη ύλη, ή σε μονάδες εκτροφής ζώων ως ζωοτροφή, ή σε κάποιο κεντρικό σύστημα επεξεργασίας αποβλήτων, είτε θα υπόκειται σε περαιτέρω επεξεργασία εντός της μονάδας, για την παραγωγή άλλων προϊόντων.</t>
  </si>
  <si>
    <t>Ε4γ</t>
  </si>
  <si>
    <t>Υπάρχει σύστημα αγωγών και καναλιών το οποίο διατηρείται καθαρό</t>
  </si>
  <si>
    <t>Ζ8α</t>
  </si>
  <si>
    <t>Ζ8β</t>
  </si>
  <si>
    <t>Οι ελαιοπυρήνες διατίθενται σε πυρηνελαιουργεία, ή οδηγούνται για περαιτέρω διαχείριση σε νομίμως λειτουργούντα και κατάλληλα αδειοδοτημένο φορέα, όπως αποδεικνύεται από σχετικά παραστατικά</t>
  </si>
  <si>
    <t>Τα αστικά απορρίμματα που παράγονται συλλέγονται και απομακρύνονται σε τακτά διαστήματα από τους κατάλληλους φορείς</t>
  </si>
  <si>
    <t>Όλα τα στερεά απόβλητα που εμπίπτουν στο πεδίο εφαρμογής του ν. 2939/01 - ΦΕΚ 179/Α/2001, (ΑΗΗΕ, χρησιμοποιημένες ηλεκτρικές στήλες και συσσωρευτές, μεταχειρισμένα ελαστικά οχημάτων, ΑΛΕ, ΟΤΚΖ, ΑΕΚΚ) και που αποθηκεύονται προσωρινά, παραδίδονται σε φορέα/εργολάβο, ο οποίος διαθέτει άδεια συλλογής και μεταφοράς των αποβλήτων αυτών και σύμβαση με τον τελικό αποδέκτη των αποβλήτων. Για την παράδοση αποβλήτων σε τρίτους, υπάρχουν τα σχετικά παραστατικά για την παρακολούθηση της περαιτέρω διαχείρισης των αποβλήτων εκτός του γηπέδου της εγκατάστασης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</si>
  <si>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</si>
  <si>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Συγκεντρώνονται τα ρινίσματα και τα ρετάλια των μετάλλων σε ειδικούς κάδους και διατίθενται σε  εξιδεικευμένη εταιρεία ανακύκλωσης</t>
  </si>
  <si>
    <t>Τοποθετούνται τα άδεια δοχεία μελανιών που θα προκύπτουν από την παραγωγική διαδικασία σε ειδικούς κάδους και χώρους προσωρινής απόθεσης επικίνδυνων αποβλήτων</t>
  </si>
  <si>
    <t>Δεν υπάρχουν ευρήματα/ενδείξεις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</si>
  <si>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και τα όποια ίχνη συνοδεύονται από αντίστοια παραστατικά διαχείρισης επικίνδυνων αποβλήτων</t>
  </si>
  <si>
    <t>Δεν διαπιστώθηκε η χρήση υλικών αμιάντου/αμιαντοτσιμέντου, ενώ υπάρχουν παραστατικά νόμιμης διαχείρισης τυχόν αμιαντούχων αποβλήτων</t>
  </si>
  <si>
    <t>Τα υφάσματα-πανιά-στουπιά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</si>
  <si>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Τα φίλτρα βαφών και τα δοχεία χρωμάτων και διαλυτών που χρησιμοποιούνται σε εγκαταστάσεις τυπογραφίας για τον καθαρισμό των κυλίνδρων να συλλέγονται ξεχωριστά και να αποθηκεύονται/διαχειρίζονται ως επικίνδυνα απόβλητα</t>
  </si>
  <si>
    <t>Οι δεξαμενές αποθήκευσης χημικών και καυσίμων βρίσκονται εντός λεκάνης ασφαλείας ικανού όγκου</t>
  </si>
  <si>
    <t>Ζ6γ</t>
  </si>
  <si>
    <t>Τα πριονίδια είτε επαναχρησιμοποιούνται ως πρώτη ύλη, είτε χρησιμοποιούνται ως καύσιμη ύλη, είτε διατίθενται σε μονάδες εκτροφής ζώων</t>
  </si>
  <si>
    <t>Ζ3α</t>
  </si>
  <si>
    <t>Ζ3β</t>
  </si>
  <si>
    <t>Οι άδειες των αδειοδοτημένων συλλεκτών είναι συμβατές με τους κωδικούς ΕΚΑ των επικίνδυνων αποβλήτων, ενώ είναι διαθέσιμες στους ελεγκτές και οι άδειες των τελικών διαχειριστών</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</si>
  <si>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</si>
  <si>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</si>
  <si>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Η8γ</t>
  </si>
  <si>
    <t>Μη Κρίσιμες</t>
  </si>
  <si>
    <t>Κρίσιμες</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</si>
  <si>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</si>
  <si>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</si>
  <si>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</si>
  <si>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</si>
  <si>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</si>
  <si>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</si>
  <si>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</si>
  <si>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</si>
  <si>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</si>
  <si>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</si>
  <si>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</si>
  <si>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ΕΠΕΞΕΡΓΑΣΙΑ ΑΠΟΒΛΗΤΩΝ ΕΛΑΙΟΤΡΙΒΕΙΟΥ</t>
  </si>
  <si>
    <t>ΔΙΑΘΕΣΗ ΕΠΕΞΕΡΓΑΣΜΕΝΩΝ ΑΠΟΒΛΗΤΩΝ ΓΙΑ ΥΔΡΟΛΙΠΑΝΣΗ</t>
  </si>
  <si>
    <t>Ε3-1α</t>
  </si>
  <si>
    <t>Ε3-1β</t>
  </si>
  <si>
    <t>Η λιποσυλλογή και καθίζηση γίνεται σε στεγανή δεξαμενή, με παραμονή τουλάχιστον για 3 ώρες ή εφαρμόζεται ισοδύναμη επεξεργασία</t>
  </si>
  <si>
    <t>Ε3-1γ</t>
  </si>
  <si>
    <t>Γίνεται κατάληλη εξουδετέρωση με ασβέστη (προσθήκη τουλάχιστον 5 κιλών ασβέστη ανά τόνο ελαιοκάρπου ή 2 % ανά μονάδα όγκου των υγρών αποβλήτων,) ή εφαρμόζεται ισοδύναμη επεξεργασία</t>
  </si>
  <si>
    <t>Ε3-1δ</t>
  </si>
  <si>
    <t>Η εδαφοδεξαμενή θα πρέπει να απέχει τουλάχιστον 300μ. από το όριο των οικισμών, από τουριστικές ζώνες, από εθνικές οδούς ή από άλλες θεσμοθετημένες περιοχές ειδικού ενδιαφέροντος. Η εδαφοδεξαμενή θα πρέπει να χωροθετείται σε απόσταση τουλάχιστον 100 μ. από επαρχιακούς δρόμους και από το όριο της παραλίας.</t>
  </si>
  <si>
    <t>Ε3-1ε</t>
  </si>
  <si>
    <t>Ε3-1ζ</t>
  </si>
  <si>
    <t>Η εδαφοδεξαμενή διαθέτει ανάχωμα για την αποφυγή υπερχειλίσεων, το οποίο απέχει τουλάχιστον 5 μ. από το όριο του γειτονικού οικοπέδου.</t>
  </si>
  <si>
    <t>Ε3-1η</t>
  </si>
  <si>
    <t>Η εδαφοδεξαμενή είναι στεγανή</t>
  </si>
  <si>
    <t>Ε3-1θ</t>
  </si>
  <si>
    <t>Η εδαφοδεξαμενή απέχει τουλάχιστον 200 μ. από πηγές πόσιμου νερού και τουλάχιστον 100 μ. από πηγές νερού άρδευσης και υδατορέματα.</t>
  </si>
  <si>
    <t>Ε3-1ι</t>
  </si>
  <si>
    <t xml:space="preserve">Το βάθος της εδαφοδεξαμενής δεν ξεπερνά το 1,5 μέτρο και η στάθμη των υγρών αποβλήτων το 80% του βάθους αυτής. (Οι τιμές αυτές είναι ενδεικτικές και μπορούν προσδιοριστούν ακριβέστερα μετά την κατάθεση επιστημονικά τεκμηριωμένης έκθεσης. Η διαστασιολόγηση της εδαφοδεξαμενής θα πρέπει να γίνεται λαμβάνοντας υπόψη ότι κατά μέσο όρο η αναλογία ελαιόλαδο/υγρό απόβλητο είναι 1 m3/4 m3.) </t>
  </si>
  <si>
    <t>Ε3-2α</t>
  </si>
  <si>
    <t>Ελέχθηκαν δειγματοληπτικά κάποια από τα αγροτεμάχια εφαρμογής της υδρολίπανσης, και δεν διαπιστώθηκαν παρρεκλίσεις από την Τεχνική Έκθεση γνωστοποίησης.</t>
  </si>
  <si>
    <t>Ε3-2β</t>
  </si>
  <si>
    <t>Οι ετήσιες Τεχνικές Εκθέσεις Γνωστοποίησης περιλαμβάνουν αναλύσεις με ημερομηνία έως 31/5 του προηγούμενου έτους, και από το ίδιο σημείο από το οποίο ελήφθη το αρχικό δείγμα της Τεχνικής Έκθεσης Αδειοδότησης</t>
  </si>
  <si>
    <t>Ε3-2γ</t>
  </si>
  <si>
    <t>Η χωροθέτηση των εγκαταστάσεων αποθήκευσης και διάθεσης είναι εντός των προδιαγραφών της εγκεκριμένης Τεχνικής Έκθεσης Αδειοδότησης.</t>
  </si>
  <si>
    <t>Ε3-2δ</t>
  </si>
  <si>
    <t>Οι εδαφοδεξαμενές που λειτουργούν εκτός ορίων του ελαιουργείου έχουν την απαραίτητη αδειοδότηση</t>
  </si>
  <si>
    <t>Ε3-2ε</t>
  </si>
  <si>
    <t>Εάν η μονάδα λειτουργεί κανονικά, υπάρχει ροή από και προς τις δεξαμενές αποθήκευσης υγρών αποβλήτων.</t>
  </si>
  <si>
    <t>Η υφιστάμενη εγκατάσταση επεξεργασίας των υγρών βιομηχανικών αποβλήτων περιλαμβάνει λιποσυλλέκτη, εξουδετέρωση και καθίζηση (ή άλλη ισοδύναμη επεξεργασία), καθώς και σύστημα εδαφοδεξαμενών ή κλειστές στεγανές δεξαμενές</t>
  </si>
  <si>
    <t>Ε3-1στ</t>
  </si>
  <si>
    <t>Η εδαφοδεξαμενή έχει δυνατότητα ανάδευσης για πρόληψη των οσμών</t>
  </si>
  <si>
    <t>Η εδαφοδεξαμενή διαθέτει περίφραξη ελάχιστου ύψους 1,5 μ. για την αποφυγή υπερχειλίσεων και περιμετρική δενδροφύτευση</t>
  </si>
  <si>
    <t>Ε3-1κ</t>
  </si>
  <si>
    <t>Ε3-1λ</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</si>
  <si>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</si>
  <si>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</si>
  <si>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</si>
  <si>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</si>
  <si>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</si>
  <si>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</si>
  <si>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</si>
  <si>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</si>
  <si>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</si>
  <si>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</si>
  <si>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</si>
  <si>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</si>
  <si>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</si>
  <si>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Οι δεξαμενές αποθήκευσης χημικών και καυσίμων βρίσκονται εντός λεκάνης ασφαλείας ικανού όγκου, οι οποίες να είναι κατασκευασμένες για να συγκρατούν ατυχηματικές διαρροές, ώστε να αποφεύγεται η ρύπανση του εδάφους ή/και του υπόγειου υδροφορέα. Τηρείται μητρώο στο οποίο σημειώνονται οι ποσότητες, οι κατηγορίες, τα χαρακτηριστικά, η προέλευση και όπου χρειάζεται, ο προορισμός, η συχνότητα συλλογής, το μέσο μεταφοράς και οι εργασίες επεξεργασίας/αξιοποίησης ή/και διάθεσης επικινδύνων αποβλήτων</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</si>
  <si>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</si>
  <si>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 xml:space="preserve">Διαχείσιση Αποβλήτων Λιπαντικών Ελαίων (ΑΛΕ) </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</si>
  <si>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</si>
  <si>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</si>
  <si>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</si>
  <si>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Κρίσιμος κίνδυνος</t>
  </si>
  <si>
    <t>Q4</t>
  </si>
  <si>
    <t>Q5</t>
  </si>
  <si>
    <t>Q6</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</si>
  <si>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</si>
  <si>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</si>
  <si>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</si>
  <si>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</si>
  <si>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</si>
  <si>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</si>
  <si>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</si>
  <si>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</si>
  <si>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Σχόλια - Παρατηρήσεις</t>
    </r>
    <r>
      <rPr>
        <sz val="12"/>
        <color theme="1"/>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</si>
  <si>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</si>
  <si>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r>
      <t>Σχόλια - Παρατηρήσεις</t>
    </r>
    <r>
      <rPr>
        <sz val="12"/>
        <color theme="1"/>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</si>
  <si>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t>Δ.Ο.Υ.</t>
  </si>
  <si>
    <t xml:space="preserve">ΣΥΝΟΠΤΙΚΟ ΦΥΛΛΟ ΠΕΡΙΒΑΛΛΟΝΤΙΚΟΥ ΕΛΕΓΧΟΥ ΓΙΑ ΤΟΝ ΚΛΑΔΟ: </t>
  </si>
  <si>
    <t>Υπάρχει έγκριση αποδοχής των αστικών λυμάτων από ΕΕΑΛ</t>
  </si>
  <si>
    <t>ΜΕΤΑΛΛΙΚΩΝ ΥΛΙΚΩΝ</t>
  </si>
  <si>
    <t>Electronics-</t>
  </si>
</sst>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color theme="1"/>
      <name val="Tahoma"/>
      <family val="2"/>
      <charset val="161"/>
    </font>
    <font>
      <sz val="12"/>
      <color theme="1"/>
      <name val="Tahoma"/>
      <family val="2"/>
      <charset val="161"/>
    </font>
    <font>
      <i/>
      <sz val="12"/>
      <color theme="1"/>
      <name val="Tahoma"/>
      <family val="2"/>
      <charset val="161"/>
    </font>
    <font>
      <b/>
      <sz val="12"/>
      <name val="Tahoma"/>
      <family val="2"/>
      <charset val="161"/>
    </font>
    <font>
      <sz val="12"/>
      <color rgb="FFFF0000"/>
      <name val="Tahoma"/>
      <family val="2"/>
      <charset val="161"/>
    </font>
    <font>
      <sz val="12"/>
      <name val="Tahoma"/>
      <family val="2"/>
      <charset val="161"/>
    </font>
    <font>
      <sz val="12"/>
      <color rgb="FF00B050"/>
      <name val="Tahoma"/>
      <family val="2"/>
      <charset val="161"/>
    </font>
    <font>
      <b/>
      <u/>
      <sz val="12"/>
      <name val="Tahoma"/>
      <family val="2"/>
      <charset val="161"/>
    </font>
    <font>
      <b/>
      <sz val="12"/>
      <color rgb="FF000000"/>
      <name val="Tahoma"/>
      <family val="2"/>
      <charset val="161"/>
    </font>
    <font>
      <sz val="12"/>
      <color theme="1" tint="0.499984740745262"/>
      <name val="Tahoma"/>
      <family val="2"/>
      <charset val="161"/>
    </font>
    <font>
      <b/>
      <u/>
      <sz val="12"/>
      <color theme="1"/>
      <name val="Tahoma"/>
      <family val="2"/>
      <charset val="161"/>
    </font>
    <font>
      <b/>
      <sz val="12"/>
      <color rgb="FFFF0000"/>
      <name val="Tahoma"/>
      <family val="2"/>
      <charset val="161"/>
    </font>
    <font>
      <sz val="12"/>
      <color rgb="FF000000"/>
      <name val="Tahoma"/>
      <family val="2"/>
      <charset val="161"/>
    </font>
    <font>
      <sz val="16"/>
      <color theme="1"/>
      <name val="Tahoma"/>
      <family val="2"/>
      <charset val="161"/>
    </font>
    <font>
      <b/>
      <sz val="16"/>
      <color theme="1"/>
      <name val="Tahoma"/>
      <family val="2"/>
      <charset val="161"/>
    </font>
    <font>
      <sz val="16"/>
      <name val="Tahoma"/>
      <family val="2"/>
      <charset val="161"/>
    </font>
    <font>
      <b/>
      <sz val="16"/>
      <name val="Tahoma"/>
      <family val="2"/>
      <charset val="161"/>
    </font>
    <font>
      <b/>
      <u/>
      <sz val="16"/>
      <name val="Tahoma"/>
      <family val="2"/>
      <charset val="161"/>
    </font>
    <font>
      <sz val="18"/>
      <color rgb="FFFF0000"/>
      <name val="Tahoma"/>
      <family val="2"/>
      <charset val="161"/>
    </font>
    <font>
      <b/>
      <sz val="18"/>
      <color theme="1"/>
      <name val="Tahoma"/>
      <family val="2"/>
      <charset val="161"/>
    </font>
    <font>
      <u/>
      <sz val="16"/>
      <name val="Tahoma"/>
      <family val="2"/>
      <charset val="161"/>
    </font>
  </fonts>
  <fills count="3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rgb="FFAAAAAA"/>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2">
    <xf numFmtId="0" fontId="0" fillId="0" borderId="0"/>
    <xf numFmtId="9" fontId="9" fillId="0" borderId="0" applyFont="0" applyFill="0" applyBorder="0" applyAlignment="0" applyProtection="0"/>
  </cellStyleXfs>
  <cellXfs count="1243">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10" borderId="1" xfId="0" applyFont="1" applyFill="1" applyBorder="1" applyAlignment="1">
      <alignment horizontal="center" vertical="top" wrapText="1"/>
    </xf>
    <xf numFmtId="0" fontId="43" fillId="4" borderId="1" xfId="0" applyFont="1" applyFill="1" applyBorder="1"/>
    <xf numFmtId="0" fontId="42" fillId="0" borderId="0" xfId="0" applyFont="1" applyAlignment="1">
      <alignment horizontal="center" vertical="top"/>
    </xf>
    <xf numFmtId="9" fontId="43" fillId="4" borderId="1" xfId="0" applyNumberFormat="1" applyFont="1" applyFill="1" applyBorder="1"/>
    <xf numFmtId="0" fontId="43" fillId="0" borderId="0" xfId="0" applyFont="1" applyBorder="1" applyAlignment="1">
      <alignment vertical="top"/>
    </xf>
    <xf numFmtId="0" fontId="43" fillId="0" borderId="0" xfId="0" applyFont="1" applyFill="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5" fillId="0" borderId="42" xfId="0" applyFont="1" applyBorder="1" applyAlignment="1">
      <alignment horizontal="center" vertical="top"/>
    </xf>
    <xf numFmtId="0" fontId="46" fillId="0" borderId="42" xfId="0" applyFont="1" applyBorder="1" applyAlignment="1">
      <alignment horizontal="center" vertical="top"/>
    </xf>
    <xf numFmtId="0" fontId="46" fillId="0" borderId="43" xfId="0" applyFont="1" applyBorder="1" applyAlignment="1">
      <alignment horizontal="center" vertical="top"/>
    </xf>
    <xf numFmtId="0" fontId="46"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5" fillId="0" borderId="20" xfId="0" applyFont="1" applyFill="1" applyBorder="1" applyAlignment="1">
      <alignment horizontal="centerContinuous" vertical="top"/>
    </xf>
    <xf numFmtId="0" fontId="43" fillId="0" borderId="54" xfId="0" applyFont="1" applyFill="1" applyBorder="1" applyAlignment="1">
      <alignment horizontal="center" vertical="top"/>
    </xf>
    <xf numFmtId="0" fontId="48"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8" fillId="0" borderId="18" xfId="0" applyFont="1" applyFill="1" applyBorder="1" applyAlignment="1">
      <alignment horizontal="center" vertical="top" wrapText="1"/>
    </xf>
    <xf numFmtId="0" fontId="48" fillId="0" borderId="55" xfId="0" applyFont="1" applyFill="1" applyBorder="1" applyAlignment="1">
      <alignment horizontal="center" vertical="top" wrapText="1"/>
    </xf>
    <xf numFmtId="0" fontId="47" fillId="0" borderId="45"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0" xfId="0" applyFont="1" applyFill="1" applyAlignment="1">
      <alignment vertical="top"/>
    </xf>
    <xf numFmtId="0" fontId="44" fillId="0" borderId="0" xfId="0" applyFont="1" applyFill="1" applyBorder="1" applyAlignment="1">
      <alignment horizontal="center" wrapText="1"/>
    </xf>
    <xf numFmtId="0" fontId="43" fillId="15" borderId="0" xfId="0" applyFont="1" applyFill="1" applyAlignment="1">
      <alignment horizontal="center" vertical="top"/>
    </xf>
    <xf numFmtId="0" fontId="42" fillId="10" borderId="1" xfId="0" applyFont="1" applyFill="1" applyBorder="1" applyAlignment="1">
      <alignment horizontal="center" vertical="top"/>
    </xf>
    <xf numFmtId="0" fontId="42" fillId="4" borderId="1" xfId="0" applyFont="1" applyFill="1" applyBorder="1" applyAlignment="1">
      <alignment horizontal="center" vertical="top"/>
    </xf>
    <xf numFmtId="9" fontId="42" fillId="10" borderId="1" xfId="1" applyFont="1" applyFill="1" applyBorder="1" applyAlignment="1">
      <alignment horizontal="center" vertical="top"/>
    </xf>
    <xf numFmtId="9" fontId="42" fillId="4" borderId="1" xfId="1" applyFont="1" applyFill="1" applyBorder="1" applyAlignment="1">
      <alignment horizontal="center" vertical="top"/>
    </xf>
    <xf numFmtId="0" fontId="42" fillId="10" borderId="0" xfId="0" applyFont="1" applyFill="1" applyAlignment="1">
      <alignment horizontal="center" vertical="top"/>
    </xf>
    <xf numFmtId="0" fontId="42" fillId="4" borderId="0" xfId="0" applyFont="1" applyFill="1" applyAlignment="1">
      <alignment horizontal="center" vertical="top"/>
    </xf>
    <xf numFmtId="0" fontId="42" fillId="0" borderId="2" xfId="0" applyFont="1" applyFill="1" applyBorder="1" applyAlignment="1">
      <alignment horizontal="centerContinuous" vertical="top" wrapText="1"/>
    </xf>
    <xf numFmtId="0" fontId="50" fillId="0" borderId="2" xfId="0" applyFont="1" applyFill="1" applyBorder="1" applyAlignment="1">
      <alignment horizontal="center" vertical="top" wrapText="1"/>
    </xf>
    <xf numFmtId="0" fontId="50"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50" fillId="0" borderId="35" xfId="0" applyFont="1" applyFill="1" applyBorder="1" applyAlignment="1">
      <alignment horizontal="center" vertical="top" wrapText="1"/>
    </xf>
    <xf numFmtId="0" fontId="50" fillId="0" borderId="36"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5" fillId="0" borderId="42" xfId="0" applyFont="1" applyFill="1" applyBorder="1" applyAlignment="1">
      <alignment horizontal="center" vertical="top"/>
    </xf>
    <xf numFmtId="0" fontId="46" fillId="0" borderId="42" xfId="0" applyFont="1" applyFill="1" applyBorder="1" applyAlignment="1">
      <alignment horizontal="center" vertical="top"/>
    </xf>
    <xf numFmtId="0" fontId="46" fillId="0" borderId="43" xfId="0" applyFont="1" applyFill="1" applyBorder="1" applyAlignment="1">
      <alignment horizontal="center" vertical="top"/>
    </xf>
    <xf numFmtId="0" fontId="46"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7" fillId="0" borderId="25" xfId="0" applyFont="1" applyFill="1" applyBorder="1" applyAlignment="1">
      <alignment horizontal="left" vertical="top" wrapText="1"/>
    </xf>
    <xf numFmtId="0" fontId="47" fillId="0" borderId="41" xfId="0" applyFont="1" applyFill="1" applyBorder="1" applyAlignment="1">
      <alignment horizontal="left" vertical="top" wrapText="1"/>
    </xf>
    <xf numFmtId="0" fontId="51" fillId="0" borderId="0" xfId="0" applyFont="1" applyFill="1" applyBorder="1" applyAlignment="1">
      <alignment vertical="top"/>
    </xf>
    <xf numFmtId="0" fontId="47" fillId="0" borderId="20" xfId="0" applyFont="1" applyFill="1" applyBorder="1" applyAlignment="1">
      <alignment horizontal="left" vertical="top" wrapText="1"/>
    </xf>
    <xf numFmtId="0" fontId="43" fillId="0" borderId="56" xfId="0" applyFont="1" applyFill="1" applyBorder="1"/>
    <xf numFmtId="0" fontId="47" fillId="0" borderId="26" xfId="0" applyFont="1" applyFill="1" applyBorder="1" applyAlignment="1">
      <alignment horizontal="left" vertical="top" wrapText="1"/>
    </xf>
    <xf numFmtId="0" fontId="49" fillId="0" borderId="10" xfId="0" applyFont="1" applyFill="1" applyBorder="1" applyAlignment="1">
      <alignment horizontal="center" vertical="top"/>
    </xf>
    <xf numFmtId="0" fontId="49" fillId="0" borderId="10" xfId="0" applyFont="1" applyFill="1" applyBorder="1" applyAlignment="1">
      <alignment vertical="top"/>
    </xf>
    <xf numFmtId="0" fontId="47" fillId="0" borderId="0" xfId="0" applyFont="1" applyFill="1" applyBorder="1" applyAlignment="1">
      <alignment vertical="top"/>
    </xf>
    <xf numFmtId="0" fontId="45" fillId="0" borderId="2" xfId="0" applyFont="1" applyFill="1" applyBorder="1" applyAlignment="1">
      <alignment horizontal="centerContinuous" vertical="top"/>
    </xf>
    <xf numFmtId="0" fontId="45" fillId="0" borderId="49" xfId="0" applyFont="1" applyFill="1" applyBorder="1" applyAlignment="1">
      <alignment horizontal="center" vertical="top"/>
    </xf>
    <xf numFmtId="0" fontId="45" fillId="0" borderId="8" xfId="0" applyFont="1" applyFill="1" applyBorder="1" applyAlignment="1">
      <alignment horizontal="centerContinuous" vertical="center"/>
    </xf>
    <xf numFmtId="0" fontId="47" fillId="0" borderId="0" xfId="0" applyFont="1" applyFill="1" applyAlignment="1">
      <alignment vertical="top"/>
    </xf>
    <xf numFmtId="0" fontId="45" fillId="0" borderId="9" xfId="0" applyFont="1" applyFill="1" applyBorder="1" applyAlignment="1">
      <alignment horizontal="centerContinuous" vertical="top" wrapText="1"/>
    </xf>
    <xf numFmtId="0" fontId="45" fillId="0" borderId="9" xfId="0" applyFont="1" applyFill="1" applyBorder="1" applyAlignment="1">
      <alignment horizontal="center" vertical="top"/>
    </xf>
    <xf numFmtId="0" fontId="45" fillId="0" borderId="16" xfId="0" applyFont="1" applyFill="1" applyBorder="1" applyAlignment="1">
      <alignment horizontal="center" vertical="top"/>
    </xf>
    <xf numFmtId="0" fontId="45" fillId="0" borderId="15" xfId="0" applyFont="1" applyFill="1" applyBorder="1" applyAlignment="1">
      <alignment horizontal="centerContinuous" vertical="center"/>
    </xf>
    <xf numFmtId="0" fontId="42" fillId="0" borderId="14" xfId="0" applyFont="1" applyFill="1" applyBorder="1" applyAlignment="1">
      <alignment horizontal="center" vertical="top" wrapText="1"/>
    </xf>
    <xf numFmtId="0" fontId="47" fillId="0" borderId="41" xfId="0" applyFont="1" applyFill="1" applyBorder="1" applyAlignment="1">
      <alignment horizontal="left" vertical="top"/>
    </xf>
    <xf numFmtId="0" fontId="51" fillId="28" borderId="0" xfId="0" applyFont="1" applyFill="1" applyBorder="1" applyAlignment="1">
      <alignment vertical="top"/>
    </xf>
    <xf numFmtId="0" fontId="47" fillId="28" borderId="26" xfId="0" applyFont="1" applyFill="1" applyBorder="1" applyAlignment="1">
      <alignment horizontal="left" vertical="top" wrapText="1"/>
    </xf>
    <xf numFmtId="0" fontId="43" fillId="28" borderId="18" xfId="0" applyFont="1" applyFill="1" applyBorder="1" applyAlignment="1">
      <alignment horizontal="center" vertical="top"/>
    </xf>
    <xf numFmtId="0" fontId="43" fillId="28" borderId="55" xfId="0" applyFont="1" applyFill="1" applyBorder="1" applyAlignment="1">
      <alignment horizontal="center" vertical="top"/>
    </xf>
    <xf numFmtId="0" fontId="43" fillId="28" borderId="55" xfId="0" applyFont="1" applyFill="1" applyBorder="1"/>
    <xf numFmtId="0" fontId="43" fillId="28" borderId="0" xfId="0" applyFont="1" applyFill="1"/>
    <xf numFmtId="0" fontId="47" fillId="28" borderId="45" xfId="0" applyFont="1" applyFill="1" applyBorder="1" applyAlignment="1">
      <alignment horizontal="left" vertical="top" wrapText="1"/>
    </xf>
    <xf numFmtId="0" fontId="52" fillId="0" borderId="50" xfId="0" applyFont="1" applyFill="1" applyBorder="1" applyAlignment="1">
      <alignment horizontal="left" vertical="top"/>
    </xf>
    <xf numFmtId="0" fontId="52"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9" xfId="0" applyFont="1" applyFill="1" applyBorder="1" applyAlignment="1">
      <alignment horizontal="centerContinuous"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2" fillId="0" borderId="9" xfId="0" applyFont="1" applyFill="1" applyBorder="1" applyAlignment="1">
      <alignment vertical="top"/>
    </xf>
    <xf numFmtId="0" fontId="46" fillId="0" borderId="16" xfId="0" applyFont="1" applyFill="1" applyBorder="1" applyAlignment="1">
      <alignment horizontal="center" vertical="top"/>
    </xf>
    <xf numFmtId="0" fontId="46"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26" xfId="0" applyFont="1" applyFill="1" applyBorder="1" applyAlignment="1">
      <alignment horizontal="left" vertical="top" wrapText="1"/>
    </xf>
    <xf numFmtId="0" fontId="43" fillId="28" borderId="26" xfId="0" applyFont="1" applyFill="1" applyBorder="1" applyAlignment="1">
      <alignment horizontal="left" vertical="top" wrapText="1"/>
    </xf>
    <xf numFmtId="0" fontId="43" fillId="28" borderId="45" xfId="0" applyFont="1" applyFill="1" applyBorder="1" applyAlignment="1">
      <alignment horizontal="left" vertical="top" wrapText="1"/>
    </xf>
    <xf numFmtId="0" fontId="43" fillId="28" borderId="59" xfId="0" applyFont="1" applyFill="1" applyBorder="1"/>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7" fillId="0" borderId="10" xfId="0" applyFont="1" applyFill="1" applyBorder="1" applyAlignment="1">
      <alignment horizontal="centerContinuous" vertical="center" wrapText="1"/>
    </xf>
    <xf numFmtId="0" fontId="47" fillId="0" borderId="10" xfId="0" applyFont="1" applyFill="1" applyBorder="1" applyAlignment="1">
      <alignment horizontal="centerContinuous"/>
    </xf>
    <xf numFmtId="0" fontId="42" fillId="0" borderId="77" xfId="0" applyFont="1" applyFill="1" applyBorder="1" applyAlignment="1">
      <alignment horizontal="center" vertical="top" wrapText="1"/>
    </xf>
    <xf numFmtId="0" fontId="46" fillId="0" borderId="20" xfId="0" applyFont="1" applyFill="1" applyBorder="1" applyAlignment="1">
      <alignment horizontal="left" vertical="top" wrapText="1"/>
    </xf>
    <xf numFmtId="0" fontId="46" fillId="0" borderId="26" xfId="0" applyFont="1" applyFill="1" applyBorder="1" applyAlignment="1">
      <alignment vertical="top"/>
    </xf>
    <xf numFmtId="0" fontId="45" fillId="0" borderId="26" xfId="0" applyFont="1" applyFill="1" applyBorder="1" applyAlignment="1">
      <alignment horizontal="left" vertical="top" wrapText="1"/>
    </xf>
    <xf numFmtId="0" fontId="48" fillId="0" borderId="18" xfId="0" applyFont="1" applyFill="1" applyBorder="1" applyAlignment="1">
      <alignment horizontal="center"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28" borderId="26" xfId="0" applyFont="1" applyFill="1" applyBorder="1" applyAlignment="1">
      <alignment horizontal="left" vertical="top" wrapText="1"/>
    </xf>
    <xf numFmtId="0" fontId="42" fillId="28" borderId="18" xfId="0" applyFont="1" applyFill="1" applyBorder="1" applyAlignment="1">
      <alignment horizontal="center" vertical="top"/>
    </xf>
    <xf numFmtId="0" fontId="42" fillId="28" borderId="55" xfId="0" applyFont="1" applyFill="1" applyBorder="1" applyAlignment="1">
      <alignment horizontal="center" vertical="top"/>
    </xf>
    <xf numFmtId="0" fontId="46" fillId="0" borderId="26" xfId="0" applyFont="1" applyFill="1" applyBorder="1" applyAlignment="1">
      <alignment horizontal="left" vertical="top" wrapText="1"/>
    </xf>
    <xf numFmtId="0" fontId="42" fillId="0" borderId="26" xfId="0" applyFont="1" applyFill="1" applyBorder="1" applyAlignment="1">
      <alignment horizontal="left" vertical="top" wrapText="1"/>
    </xf>
    <xf numFmtId="0" fontId="49" fillId="0" borderId="50" xfId="0" applyFont="1" applyFill="1" applyBorder="1" applyAlignment="1">
      <alignment vertical="top"/>
    </xf>
    <xf numFmtId="0" fontId="49" fillId="0" borderId="16"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46" fillId="0" borderId="55" xfId="0" applyFont="1" applyFill="1" applyBorder="1" applyAlignment="1">
      <alignment horizontal="center" vertical="top"/>
    </xf>
    <xf numFmtId="0" fontId="49" fillId="0" borderId="9" xfId="0" applyFont="1" applyFill="1" applyBorder="1" applyAlignment="1">
      <alignment horizontal="left" vertical="top"/>
    </xf>
    <xf numFmtId="0" fontId="49" fillId="0" borderId="15" xfId="0" applyFont="1" applyFill="1" applyBorder="1" applyAlignment="1">
      <alignment horizontal="left"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xf numFmtId="0" fontId="43" fillId="13" borderId="0" xfId="0" applyFont="1" applyFill="1" applyBorder="1" applyAlignment="1">
      <alignment horizontal="center" vertical="top"/>
    </xf>
    <xf numFmtId="0" fontId="42" fillId="29" borderId="2" xfId="0" applyFont="1" applyFill="1" applyBorder="1" applyAlignment="1">
      <alignment horizontal="centerContinuous" vertical="top" wrapText="1"/>
    </xf>
    <xf numFmtId="0" fontId="42" fillId="29" borderId="49" xfId="0" applyFont="1" applyFill="1" applyBorder="1" applyAlignment="1">
      <alignment horizontal="center" vertical="top" wrapText="1"/>
    </xf>
    <xf numFmtId="0" fontId="42" fillId="29"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53" fillId="0" borderId="18" xfId="0" applyFont="1" applyBorder="1" applyAlignment="1">
      <alignment horizontal="center" vertical="top"/>
    </xf>
    <xf numFmtId="0" fontId="46" fillId="0" borderId="18" xfId="0" applyFont="1" applyBorder="1" applyAlignment="1">
      <alignment horizontal="center" vertical="top"/>
    </xf>
    <xf numFmtId="0" fontId="46" fillId="0" borderId="55" xfId="0" applyFont="1" applyBorder="1" applyAlignment="1">
      <alignment horizontal="center" vertical="top"/>
    </xf>
    <xf numFmtId="0" fontId="53" fillId="0" borderId="55" xfId="0" applyFont="1" applyBorder="1" applyAlignment="1">
      <alignment horizontal="center" vertical="top"/>
    </xf>
    <xf numFmtId="0" fontId="43" fillId="0" borderId="55" xfId="0" applyFont="1" applyBorder="1"/>
    <xf numFmtId="0" fontId="43" fillId="0" borderId="55" xfId="0" applyFont="1" applyBorder="1" applyAlignment="1">
      <alignment horizontal="center" vertical="top"/>
    </xf>
    <xf numFmtId="0" fontId="49" fillId="0" borderId="9" xfId="0" applyFont="1" applyBorder="1" applyAlignment="1">
      <alignment horizontal="left" vertical="top"/>
    </xf>
    <xf numFmtId="0" fontId="49" fillId="0" borderId="16" xfId="0" applyFont="1" applyBorder="1" applyAlignment="1">
      <alignment horizontal="center" vertical="top"/>
    </xf>
    <xf numFmtId="0" fontId="49" fillId="0" borderId="15" xfId="0" applyFont="1" applyBorder="1" applyAlignment="1">
      <alignment horizontal="left" vertical="top"/>
    </xf>
    <xf numFmtId="0" fontId="43" fillId="13" borderId="0" xfId="0" applyFont="1" applyFill="1" applyBorder="1" applyAlignment="1">
      <alignment horizontal="center" vertical="top" wrapText="1"/>
    </xf>
    <xf numFmtId="0" fontId="45" fillId="0" borderId="5" xfId="0" applyFont="1" applyFill="1" applyBorder="1" applyAlignment="1">
      <alignment horizontal="centerContinuous" vertical="top"/>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5" fillId="0" borderId="41" xfId="0" applyFont="1" applyFill="1" applyBorder="1" applyAlignment="1">
      <alignment horizontal="centerContinuous" vertical="top"/>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18" xfId="0" applyFont="1" applyBorder="1" applyAlignment="1">
      <alignment horizontal="center" vertical="top"/>
    </xf>
    <xf numFmtId="0" fontId="42" fillId="0" borderId="62" xfId="0" applyFont="1" applyBorder="1" applyAlignment="1">
      <alignment horizontal="center" vertical="top"/>
    </xf>
    <xf numFmtId="0" fontId="42" fillId="0" borderId="55"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41" xfId="0" applyFont="1" applyFill="1" applyBorder="1" applyAlignment="1">
      <alignment horizontal="left" vertical="top" wrapText="1"/>
    </xf>
    <xf numFmtId="0" fontId="48" fillId="0" borderId="18" xfId="0" applyFont="1" applyBorder="1" applyAlignment="1">
      <alignment horizontal="center" vertical="top"/>
    </xf>
    <xf numFmtId="0" fontId="43" fillId="0" borderId="20" xfId="0" applyFont="1" applyFill="1" applyBorder="1" applyAlignment="1">
      <alignment horizontal="left" vertical="top"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1" xfId="0" applyFont="1" applyBorder="1" applyAlignment="1">
      <alignment horizontal="center"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5" fillId="0" borderId="1" xfId="0" applyFont="1" applyBorder="1" applyAlignment="1">
      <alignment horizontal="center" vertical="top"/>
    </xf>
    <xf numFmtId="0" fontId="48" fillId="0" borderId="1" xfId="0" applyFont="1" applyBorder="1" applyAlignment="1">
      <alignment horizontal="center" vertical="top" wrapText="1"/>
    </xf>
    <xf numFmtId="0" fontId="48"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2" fillId="4" borderId="2" xfId="0" applyFont="1" applyFill="1" applyBorder="1" applyAlignment="1">
      <alignment horizontal="centerContinuous" vertical="top" wrapText="1"/>
    </xf>
    <xf numFmtId="0" fontId="43" fillId="4" borderId="49" xfId="0" applyFont="1" applyFill="1" applyBorder="1" applyAlignment="1">
      <alignment horizontal="center" vertical="top"/>
    </xf>
    <xf numFmtId="0" fontId="43" fillId="4" borderId="8" xfId="0" applyFont="1" applyFill="1" applyBorder="1" applyAlignment="1">
      <alignment horizontal="center" vertical="top"/>
    </xf>
    <xf numFmtId="0" fontId="43" fillId="4" borderId="0" xfId="0" applyFont="1" applyFill="1" applyBorder="1" applyAlignment="1">
      <alignment horizontal="center" vertical="top"/>
    </xf>
    <xf numFmtId="0" fontId="54" fillId="0" borderId="69" xfId="0" applyFont="1" applyBorder="1" applyAlignment="1">
      <alignment horizontal="justify" vertical="top" wrapText="1"/>
    </xf>
    <xf numFmtId="0" fontId="54" fillId="0" borderId="70" xfId="0" applyFont="1" applyBorder="1" applyAlignment="1">
      <alignment horizontal="center" vertical="top" wrapText="1"/>
    </xf>
    <xf numFmtId="0" fontId="50" fillId="0" borderId="70" xfId="0" applyFont="1" applyBorder="1" applyAlignment="1">
      <alignment horizontal="center" vertical="top" wrapText="1"/>
    </xf>
    <xf numFmtId="0" fontId="54" fillId="0" borderId="71" xfId="0" applyFont="1" applyBorder="1" applyAlignment="1">
      <alignment horizontal="center" vertical="top" wrapText="1"/>
    </xf>
    <xf numFmtId="0" fontId="54" fillId="0" borderId="72" xfId="0" applyFont="1" applyBorder="1" applyAlignment="1">
      <alignment horizontal="justify" vertical="top" wrapText="1"/>
    </xf>
    <xf numFmtId="0" fontId="54" fillId="0" borderId="24" xfId="0" applyFont="1" applyBorder="1" applyAlignment="1">
      <alignment horizontal="center" vertical="top" wrapText="1"/>
    </xf>
    <xf numFmtId="0" fontId="50" fillId="0" borderId="24" xfId="0" applyFont="1" applyBorder="1" applyAlignment="1">
      <alignment horizontal="center" vertical="top" wrapText="1"/>
    </xf>
    <xf numFmtId="0" fontId="54" fillId="0" borderId="73" xfId="0" applyFont="1" applyBorder="1" applyAlignment="1">
      <alignment horizontal="center" vertical="top" wrapText="1"/>
    </xf>
    <xf numFmtId="0" fontId="50" fillId="0" borderId="52" xfId="0" applyFont="1" applyBorder="1" applyAlignment="1">
      <alignment horizontal="center" vertical="top" wrapText="1"/>
    </xf>
    <xf numFmtId="0" fontId="54" fillId="0" borderId="74" xfId="0" applyFont="1" applyBorder="1" applyAlignment="1">
      <alignment horizontal="center" vertical="top" wrapText="1"/>
    </xf>
    <xf numFmtId="0" fontId="54" fillId="0" borderId="75" xfId="0" applyFont="1" applyBorder="1" applyAlignment="1">
      <alignment horizontal="center" vertical="top" wrapText="1"/>
    </xf>
    <xf numFmtId="0" fontId="54" fillId="0" borderId="53" xfId="0" applyFont="1" applyBorder="1" applyAlignment="1">
      <alignment horizontal="center" vertical="top" wrapText="1"/>
    </xf>
    <xf numFmtId="0" fontId="56" fillId="0" borderId="0" xfId="0" applyFont="1"/>
    <xf numFmtId="0" fontId="57" fillId="0" borderId="44" xfId="0" applyFont="1" applyFill="1" applyBorder="1" applyAlignment="1">
      <alignment horizontal="left" vertical="center" wrapText="1"/>
    </xf>
    <xf numFmtId="0" fontId="57" fillId="0" borderId="22" xfId="0" applyFont="1" applyFill="1" applyBorder="1" applyAlignment="1">
      <alignment wrapText="1"/>
    </xf>
    <xf numFmtId="0" fontId="57" fillId="0" borderId="27" xfId="0" applyFont="1" applyFill="1" applyBorder="1" applyAlignment="1">
      <alignment wrapText="1"/>
    </xf>
    <xf numFmtId="0" fontId="57" fillId="0" borderId="27" xfId="0" applyFont="1" applyFill="1" applyBorder="1" applyAlignment="1">
      <alignment horizontal="left" wrapText="1"/>
    </xf>
    <xf numFmtId="0" fontId="57" fillId="0" borderId="48" xfId="0" applyFont="1" applyFill="1" applyBorder="1" applyAlignment="1">
      <alignment wrapText="1"/>
    </xf>
    <xf numFmtId="0" fontId="57" fillId="0" borderId="27" xfId="0" applyFont="1" applyFill="1" applyBorder="1" applyAlignment="1">
      <alignment horizontal="left" vertical="center" wrapText="1"/>
    </xf>
    <xf numFmtId="0" fontId="58" fillId="0" borderId="49" xfId="0" applyFont="1" applyFill="1" applyBorder="1" applyAlignment="1">
      <alignment horizontal="centerContinuous" vertical="center"/>
    </xf>
    <xf numFmtId="0" fontId="57" fillId="0" borderId="15" xfId="0" applyFont="1" applyFill="1" applyBorder="1" applyAlignment="1">
      <alignment horizontal="centerContinuous" vertical="center" wrapText="1"/>
    </xf>
    <xf numFmtId="0" fontId="57" fillId="0" borderId="8" xfId="0" applyFont="1" applyFill="1" applyBorder="1" applyAlignment="1">
      <alignment horizontal="centerContinuous"/>
    </xf>
    <xf numFmtId="0" fontId="57" fillId="0" borderId="43" xfId="0" applyFont="1" applyFill="1" applyBorder="1" applyAlignment="1">
      <alignment horizontal="left" vertical="center" wrapText="1"/>
    </xf>
    <xf numFmtId="0" fontId="57" fillId="28" borderId="28" xfId="0" applyFont="1" applyFill="1" applyBorder="1" applyAlignment="1">
      <alignment horizontal="left" vertical="center" wrapText="1"/>
    </xf>
    <xf numFmtId="0" fontId="57" fillId="28" borderId="47" xfId="0" applyFont="1" applyFill="1" applyBorder="1" applyAlignment="1">
      <alignment horizontal="left" vertical="center" wrapText="1"/>
    </xf>
    <xf numFmtId="0" fontId="57" fillId="0" borderId="10" xfId="0" applyFont="1" applyFill="1" applyBorder="1" applyAlignment="1">
      <alignment horizontal="centerContinuous"/>
    </xf>
    <xf numFmtId="0" fontId="58" fillId="0" borderId="27" xfId="0" applyFont="1" applyFill="1" applyBorder="1" applyAlignment="1">
      <alignment horizontal="left" vertical="center" wrapText="1"/>
    </xf>
    <xf numFmtId="0" fontId="58" fillId="28" borderId="27" xfId="0" applyFont="1" applyFill="1" applyBorder="1" applyAlignment="1">
      <alignment horizontal="left" vertical="center" wrapText="1"/>
    </xf>
    <xf numFmtId="0" fontId="57" fillId="28" borderId="27" xfId="0" applyFont="1" applyFill="1" applyBorder="1" applyAlignment="1">
      <alignment horizontal="left" vertical="center" wrapText="1"/>
    </xf>
    <xf numFmtId="0" fontId="57" fillId="28" borderId="48" xfId="0" applyFont="1" applyFill="1" applyBorder="1" applyAlignment="1">
      <alignment horizontal="left" vertical="center" wrapText="1"/>
    </xf>
    <xf numFmtId="0" fontId="59" fillId="0" borderId="51" xfId="0" applyFont="1" applyFill="1" applyBorder="1" applyAlignment="1">
      <alignment vertical="top"/>
    </xf>
    <xf numFmtId="0" fontId="57" fillId="0" borderId="28"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7" fillId="28" borderId="48" xfId="0" applyFont="1" applyFill="1" applyBorder="1" applyAlignment="1">
      <alignment horizontal="left" wrapText="1"/>
    </xf>
    <xf numFmtId="0" fontId="59" fillId="0" borderId="16" xfId="0" applyFont="1" applyFill="1" applyBorder="1" applyAlignment="1">
      <alignment horizontal="left" vertical="top"/>
    </xf>
    <xf numFmtId="0" fontId="57" fillId="28" borderId="1" xfId="0" applyFont="1" applyFill="1" applyBorder="1" applyAlignment="1">
      <alignment horizontal="left" vertical="center" wrapText="1"/>
    </xf>
    <xf numFmtId="0" fontId="57" fillId="0" borderId="27" xfId="0" applyFont="1" applyBorder="1" applyAlignment="1">
      <alignment horizontal="left" vertical="center" wrapText="1"/>
    </xf>
    <xf numFmtId="0" fontId="59" fillId="0" borderId="16" xfId="0" applyFont="1" applyBorder="1" applyAlignment="1">
      <alignment horizontal="left" vertical="top"/>
    </xf>
    <xf numFmtId="0" fontId="58" fillId="0" borderId="43" xfId="0" applyFont="1" applyFill="1" applyBorder="1" applyAlignment="1">
      <alignment horizontal="left" vertical="center" wrapText="1"/>
    </xf>
    <xf numFmtId="0" fontId="57" fillId="0" borderId="23" xfId="0" applyFont="1" applyFill="1" applyBorder="1" applyAlignment="1">
      <alignment horizontal="left" vertical="center" wrapText="1"/>
    </xf>
    <xf numFmtId="0" fontId="58" fillId="0" borderId="1" xfId="0" applyFont="1" applyBorder="1" applyAlignment="1">
      <alignment horizontal="left" vertical="center" wrapText="1"/>
    </xf>
    <xf numFmtId="0" fontId="54" fillId="0" borderId="78" xfId="0" applyFont="1" applyBorder="1" applyAlignment="1">
      <alignment horizontal="center" vertical="top" wrapText="1"/>
    </xf>
    <xf numFmtId="0" fontId="54" fillId="0" borderId="0" xfId="0" applyFont="1" applyBorder="1" applyAlignment="1">
      <alignment horizontal="center" vertical="top" wrapText="1"/>
    </xf>
    <xf numFmtId="0" fontId="54" fillId="0" borderId="51" xfId="0" applyFont="1" applyBorder="1" applyAlignment="1">
      <alignment horizontal="center" vertical="top" wrapText="1"/>
    </xf>
    <xf numFmtId="0" fontId="60" fillId="0" borderId="18" xfId="0" applyFont="1" applyFill="1" applyBorder="1" applyAlignment="1">
      <alignment horizontal="center" vertical="top"/>
    </xf>
    <xf numFmtId="0" fontId="49" fillId="0" borderId="9" xfId="0" applyFont="1" applyFill="1" applyBorder="1" applyAlignment="1">
      <alignment horizontal="left" vertical="top"/>
    </xf>
    <xf numFmtId="0" fontId="49" fillId="0" borderId="15" xfId="0" applyFont="1" applyFill="1" applyBorder="1" applyAlignment="1">
      <alignment horizontal="left" vertical="top"/>
    </xf>
    <xf numFmtId="0" fontId="49" fillId="0" borderId="15" xfId="0" applyFont="1" applyFill="1" applyBorder="1" applyAlignment="1">
      <alignment vertical="top"/>
    </xf>
    <xf numFmtId="0" fontId="45" fillId="28" borderId="26" xfId="0" applyFont="1" applyFill="1" applyBorder="1" applyAlignment="1">
      <alignment horizontal="left" vertical="top" wrapText="1"/>
    </xf>
    <xf numFmtId="0" fontId="48" fillId="28" borderId="18" xfId="0" applyFont="1" applyFill="1" applyBorder="1" applyAlignment="1">
      <alignment horizontal="center" vertical="top"/>
    </xf>
    <xf numFmtId="0" fontId="57" fillId="0" borderId="0" xfId="0" applyFont="1"/>
    <xf numFmtId="0" fontId="58" fillId="0" borderId="0" xfId="0" applyFont="1" applyAlignment="1">
      <alignment horizontal="center"/>
    </xf>
    <xf numFmtId="0" fontId="58" fillId="0" borderId="0" xfId="0" applyFont="1"/>
    <xf numFmtId="0" fontId="57" fillId="0" borderId="0" xfId="0" applyFont="1" applyAlignment="1">
      <alignment horizontal="right"/>
    </xf>
    <xf numFmtId="0" fontId="57" fillId="0" borderId="26" xfId="0" applyFont="1" applyBorder="1" applyAlignment="1">
      <alignment horizontal="right" wrapText="1"/>
    </xf>
    <xf numFmtId="0" fontId="57" fillId="0" borderId="26" xfId="0" quotePrefix="1" applyFont="1" applyBorder="1" applyAlignment="1">
      <alignment horizontal="right" wrapText="1"/>
    </xf>
    <xf numFmtId="0" fontId="57" fillId="0" borderId="45" xfId="0" applyFont="1" applyBorder="1" applyAlignment="1">
      <alignment horizontal="right" wrapText="1"/>
    </xf>
    <xf numFmtId="0" fontId="57" fillId="0" borderId="0" xfId="0" applyFont="1" applyFill="1" applyBorder="1" applyAlignment="1">
      <alignment horizontal="left" wrapText="1"/>
    </xf>
    <xf numFmtId="0" fontId="58" fillId="5" borderId="12" xfId="0" applyFont="1" applyFill="1" applyBorder="1" applyAlignment="1">
      <alignment horizontal="centerContinuous" vertical="center"/>
    </xf>
    <xf numFmtId="0" fontId="58" fillId="0" borderId="42" xfId="0" applyFont="1" applyBorder="1" applyAlignment="1">
      <alignment horizontal="center"/>
    </xf>
    <xf numFmtId="0" fontId="57" fillId="0" borderId="46" xfId="0" applyFont="1" applyBorder="1" applyAlignment="1">
      <alignment horizontal="centerContinuous"/>
    </xf>
    <xf numFmtId="0" fontId="57" fillId="0" borderId="0" xfId="0" applyFont="1" applyFill="1" applyBorder="1" applyAlignment="1">
      <alignment wrapText="1"/>
    </xf>
    <xf numFmtId="0" fontId="57" fillId="0" borderId="0" xfId="0" applyFont="1" applyFill="1"/>
    <xf numFmtId="0" fontId="62" fillId="0" borderId="0" xfId="0" applyFont="1" applyFill="1" applyAlignment="1">
      <alignment horizontal="left"/>
    </xf>
    <xf numFmtId="0" fontId="57" fillId="0" borderId="8" xfId="0" applyFont="1" applyFill="1" applyBorder="1" applyAlignment="1">
      <alignment horizontal="centerContinuous" vertical="center"/>
    </xf>
    <xf numFmtId="0" fontId="57" fillId="0" borderId="24" xfId="0" applyFont="1" applyFill="1" applyBorder="1" applyAlignment="1">
      <alignment horizontal="centerContinuous" vertical="center"/>
    </xf>
    <xf numFmtId="0" fontId="57" fillId="0" borderId="52" xfId="0" applyFont="1" applyFill="1" applyBorder="1" applyAlignment="1">
      <alignment horizontal="centerContinuous" vertical="center"/>
    </xf>
    <xf numFmtId="0" fontId="58" fillId="0" borderId="12" xfId="0" applyFont="1" applyFill="1" applyBorder="1" applyAlignment="1">
      <alignment horizontal="centerContinuous" vertical="center"/>
    </xf>
    <xf numFmtId="0" fontId="58" fillId="0" borderId="42" xfId="0" applyFont="1" applyFill="1" applyBorder="1" applyAlignment="1">
      <alignment horizontal="center"/>
    </xf>
    <xf numFmtId="0" fontId="57" fillId="0" borderId="46" xfId="0" applyFont="1" applyFill="1" applyBorder="1" applyAlignment="1">
      <alignment horizontal="centerContinuous"/>
    </xf>
    <xf numFmtId="0" fontId="57" fillId="0" borderId="0" xfId="0" applyFont="1" applyFill="1" applyBorder="1"/>
    <xf numFmtId="0" fontId="58" fillId="0" borderId="16" xfId="0" applyFont="1" applyFill="1" applyBorder="1" applyAlignment="1">
      <alignment horizontal="centerContinuous" vertical="center"/>
    </xf>
    <xf numFmtId="0" fontId="57" fillId="0" borderId="15" xfId="0" applyFont="1" applyFill="1" applyBorder="1" applyAlignment="1"/>
    <xf numFmtId="0" fontId="57" fillId="0" borderId="7" xfId="0" applyFont="1" applyFill="1" applyBorder="1" applyAlignment="1">
      <alignment horizontal="centerContinuous"/>
    </xf>
    <xf numFmtId="0" fontId="59" fillId="0" borderId="51" xfId="0" applyFont="1" applyFill="1" applyBorder="1" applyAlignment="1">
      <alignment horizontal="left" vertical="top" wrapText="1"/>
    </xf>
    <xf numFmtId="0" fontId="57" fillId="0" borderId="22" xfId="0" applyFont="1" applyFill="1" applyBorder="1" applyAlignment="1">
      <alignment horizontal="left" vertical="center" wrapText="1"/>
    </xf>
    <xf numFmtId="0" fontId="57" fillId="28" borderId="27" xfId="0" applyFont="1" applyFill="1" applyBorder="1" applyAlignment="1">
      <alignment wrapText="1"/>
    </xf>
    <xf numFmtId="0" fontId="57" fillId="28" borderId="27" xfId="0" applyFont="1" applyFill="1" applyBorder="1"/>
    <xf numFmtId="0" fontId="58" fillId="0" borderId="16" xfId="0" applyFont="1" applyFill="1" applyBorder="1" applyAlignment="1">
      <alignment horizontal="center" vertical="center"/>
    </xf>
    <xf numFmtId="0" fontId="57" fillId="0" borderId="49" xfId="0" applyFont="1" applyFill="1" applyBorder="1"/>
    <xf numFmtId="0" fontId="57" fillId="0" borderId="3" xfId="0" applyFont="1" applyFill="1" applyBorder="1" applyAlignment="1">
      <alignment horizontal="centerContinuous"/>
    </xf>
    <xf numFmtId="0" fontId="57" fillId="13" borderId="0" xfId="0" applyFont="1" applyFill="1" applyBorder="1"/>
    <xf numFmtId="0" fontId="58" fillId="29" borderId="49" xfId="0" applyFont="1" applyFill="1" applyBorder="1" applyAlignment="1">
      <alignment horizontal="centerContinuous" vertical="center" wrapText="1"/>
    </xf>
    <xf numFmtId="0" fontId="58" fillId="0" borderId="16" xfId="0" applyFont="1" applyBorder="1" applyAlignment="1"/>
    <xf numFmtId="0" fontId="57" fillId="0" borderId="10" xfId="0" applyFont="1" applyBorder="1" applyAlignment="1">
      <alignment horizontal="centerContinuous"/>
    </xf>
    <xf numFmtId="0" fontId="57" fillId="13" borderId="0" xfId="0" applyFont="1" applyFill="1" applyBorder="1" applyAlignment="1">
      <alignment wrapText="1"/>
    </xf>
    <xf numFmtId="0" fontId="58" fillId="0" borderId="7" xfId="0" applyFont="1" applyFill="1" applyBorder="1" applyAlignment="1">
      <alignment horizontal="centerContinuous" vertical="center"/>
    </xf>
    <xf numFmtId="0" fontId="57" fillId="0" borderId="28" xfId="0" applyFont="1" applyFill="1" applyBorder="1" applyAlignment="1">
      <alignment wrapText="1"/>
    </xf>
    <xf numFmtId="0" fontId="58" fillId="5" borderId="49" xfId="0" applyFont="1" applyFill="1" applyBorder="1" applyAlignment="1">
      <alignment horizontal="centerContinuous" vertical="center" wrapText="1"/>
    </xf>
    <xf numFmtId="0" fontId="58" fillId="5" borderId="42" xfId="0" applyFont="1" applyFill="1" applyBorder="1" applyAlignment="1">
      <alignment horizontal="centerContinuous" vertical="center" wrapText="1"/>
    </xf>
    <xf numFmtId="0" fontId="58" fillId="0" borderId="1" xfId="0" applyFont="1" applyBorder="1" applyAlignment="1"/>
    <xf numFmtId="0" fontId="58" fillId="0" borderId="1" xfId="0" applyFont="1" applyBorder="1" applyAlignment="1">
      <alignment horizontal="center" vertical="top" wrapText="1"/>
    </xf>
    <xf numFmtId="0" fontId="58" fillId="0" borderId="1" xfId="0" applyFont="1" applyBorder="1" applyAlignment="1">
      <alignment horizontal="left" wrapText="1"/>
    </xf>
    <xf numFmtId="0" fontId="58" fillId="0" borderId="46" xfId="0" applyFont="1" applyBorder="1" applyAlignment="1">
      <alignment horizontal="left" vertical="center" wrapText="1"/>
    </xf>
    <xf numFmtId="0" fontId="57" fillId="0" borderId="0" xfId="0" applyFont="1" applyBorder="1"/>
    <xf numFmtId="0" fontId="57" fillId="4" borderId="49" xfId="0" applyFont="1" applyFill="1" applyBorder="1" applyAlignment="1">
      <alignment horizontal="centerContinuous"/>
    </xf>
    <xf numFmtId="0" fontId="57" fillId="0" borderId="70" xfId="0" applyFont="1" applyBorder="1" applyAlignment="1">
      <alignment horizontal="justify" vertical="center" wrapText="1"/>
    </xf>
    <xf numFmtId="0" fontId="57" fillId="0" borderId="24" xfId="0" applyFont="1" applyBorder="1" applyAlignment="1">
      <alignment horizontal="justify" vertical="center" wrapText="1"/>
    </xf>
    <xf numFmtId="0" fontId="0" fillId="4" borderId="0" xfId="0" applyFill="1" applyAlignment="1">
      <alignment horizontal="center"/>
    </xf>
    <xf numFmtId="0" fontId="43" fillId="0" borderId="9" xfId="0" applyFont="1" applyBorder="1" applyAlignment="1">
      <alignment horizontal="center"/>
    </xf>
    <xf numFmtId="0" fontId="43" fillId="0" borderId="15" xfId="0" applyFont="1" applyBorder="1" applyAlignment="1">
      <alignment horizontal="center"/>
    </xf>
    <xf numFmtId="0" fontId="50" fillId="0" borderId="66"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8" xfId="0" applyFont="1" applyBorder="1" applyAlignment="1">
      <alignment horizontal="center" vertical="center" wrapText="1"/>
    </xf>
    <xf numFmtId="0" fontId="50" fillId="0" borderId="75" xfId="0" applyFont="1" applyBorder="1" applyAlignment="1">
      <alignment horizontal="left" vertical="top" wrapText="1"/>
    </xf>
    <xf numFmtId="0" fontId="50" fillId="0" borderId="53" xfId="0" applyFont="1" applyBorder="1" applyAlignment="1">
      <alignment horizontal="left" vertical="top" wrapText="1"/>
    </xf>
    <xf numFmtId="0" fontId="57" fillId="0" borderId="75" xfId="0" applyFont="1" applyBorder="1" applyAlignment="1">
      <alignment horizontal="justify" vertical="center" wrapText="1"/>
    </xf>
    <xf numFmtId="0" fontId="57" fillId="0" borderId="53" xfId="0" applyFont="1" applyBorder="1" applyAlignment="1">
      <alignment horizontal="justify" vertical="center" wrapText="1"/>
    </xf>
    <xf numFmtId="0" fontId="54" fillId="0" borderId="75" xfId="0" applyFont="1" applyBorder="1" applyAlignment="1">
      <alignment horizontal="center" vertical="top" wrapText="1"/>
    </xf>
    <xf numFmtId="0" fontId="54" fillId="0" borderId="53" xfId="0" applyFont="1" applyBorder="1" applyAlignment="1">
      <alignment horizontal="center" vertical="top" wrapText="1"/>
    </xf>
    <xf numFmtId="0" fontId="50" fillId="0" borderId="75" xfId="0" applyFont="1" applyBorder="1" applyAlignment="1">
      <alignment horizontal="center" vertical="top" wrapText="1"/>
    </xf>
    <xf numFmtId="0" fontId="50" fillId="0" borderId="53" xfId="0" applyFont="1" applyBorder="1" applyAlignment="1">
      <alignment horizontal="center" vertical="top" wrapText="1"/>
    </xf>
    <xf numFmtId="0" fontId="49" fillId="0" borderId="9" xfId="0" applyFont="1" applyFill="1" applyBorder="1" applyAlignment="1">
      <alignment vertical="top"/>
    </xf>
    <xf numFmtId="0" fontId="49" fillId="0" borderId="15" xfId="0" applyFont="1" applyFill="1" applyBorder="1" applyAlignment="1">
      <alignment vertical="top"/>
    </xf>
    <xf numFmtId="0" fontId="43" fillId="15" borderId="1" xfId="0" applyFont="1" applyFill="1" applyBorder="1" applyAlignment="1">
      <alignment horizontal="center" vertical="top"/>
    </xf>
    <xf numFmtId="0" fontId="43" fillId="0" borderId="1" xfId="0" applyFont="1" applyBorder="1" applyAlignment="1">
      <alignment horizontal="left" wrapText="1"/>
    </xf>
    <xf numFmtId="0" fontId="43" fillId="0" borderId="27" xfId="0" applyFont="1" applyBorder="1" applyAlignment="1">
      <alignment horizontal="left" wrapText="1"/>
    </xf>
    <xf numFmtId="0" fontId="44" fillId="0" borderId="46" xfId="0" applyFont="1" applyBorder="1" applyAlignment="1">
      <alignment horizontal="left" wrapText="1"/>
    </xf>
    <xf numFmtId="0" fontId="44" fillId="0" borderId="48" xfId="0" applyFont="1" applyBorder="1" applyAlignment="1">
      <alignment horizontal="left" wrapText="1"/>
    </xf>
    <xf numFmtId="0" fontId="42" fillId="15" borderId="1" xfId="0" applyFont="1" applyFill="1" applyBorder="1" applyAlignment="1">
      <alignment horizontal="center" vertical="top"/>
    </xf>
    <xf numFmtId="0" fontId="50" fillId="13" borderId="3" xfId="0" applyFont="1" applyFill="1" applyBorder="1" applyAlignment="1">
      <alignment horizontal="center" vertical="center" wrapText="1"/>
    </xf>
    <xf numFmtId="0" fontId="50" fillId="13" borderId="36" xfId="0" applyFont="1" applyFill="1" applyBorder="1" applyAlignment="1">
      <alignment horizontal="center" vertical="center" wrapText="1"/>
    </xf>
    <xf numFmtId="0" fontId="50" fillId="13" borderId="53" xfId="0" applyFont="1" applyFill="1" applyBorder="1" applyAlignment="1">
      <alignment horizontal="center" vertical="center" wrapText="1"/>
    </xf>
    <xf numFmtId="0" fontId="52" fillId="0" borderId="50" xfId="0" applyFont="1" applyFill="1" applyBorder="1" applyAlignment="1">
      <alignment horizontal="left" vertical="top" wrapText="1"/>
    </xf>
    <xf numFmtId="0" fontId="52" fillId="0" borderId="51" xfId="0" applyFont="1" applyFill="1" applyBorder="1" applyAlignment="1">
      <alignment horizontal="left" vertical="top" wrapText="1"/>
    </xf>
    <xf numFmtId="0" fontId="52" fillId="0" borderId="52" xfId="0" applyFont="1" applyFill="1" applyBorder="1" applyAlignment="1">
      <alignment horizontal="left" vertical="top" wrapText="1"/>
    </xf>
    <xf numFmtId="0" fontId="55" fillId="0" borderId="9" xfId="0" applyFont="1" applyBorder="1" applyAlignment="1">
      <alignment horizontal="right" vertical="top"/>
    </xf>
    <xf numFmtId="0" fontId="55" fillId="0" borderId="15" xfId="0" applyFont="1" applyBorder="1" applyAlignment="1">
      <alignment horizontal="righ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4" borderId="9" xfId="0" applyFont="1" applyFill="1" applyBorder="1" applyAlignment="1">
      <alignment horizontal="left" vertical="top" wrapText="1"/>
    </xf>
    <xf numFmtId="0" fontId="42" fillId="4" borderId="16" xfId="0" applyFont="1" applyFill="1" applyBorder="1" applyAlignment="1">
      <alignment horizontal="left" vertical="top" wrapText="1"/>
    </xf>
    <xf numFmtId="0" fontId="42" fillId="4" borderId="15" xfId="0" applyFont="1" applyFill="1" applyBorder="1" applyAlignment="1">
      <alignment horizontal="left" vertical="top" wrapText="1"/>
    </xf>
    <xf numFmtId="0" fontId="50" fillId="0" borderId="79" xfId="0" applyFont="1" applyBorder="1" applyAlignment="1">
      <alignment horizontal="center" vertical="top" wrapText="1"/>
    </xf>
    <xf numFmtId="0" fontId="50" fillId="0" borderId="80" xfId="0" applyFont="1" applyBorder="1" applyAlignment="1">
      <alignment horizontal="center" vertical="top" wrapText="1"/>
    </xf>
    <xf numFmtId="0" fontId="50" fillId="0" borderId="50" xfId="0" applyFont="1" applyBorder="1" applyAlignment="1">
      <alignment horizontal="center" vertical="top" wrapText="1"/>
    </xf>
    <xf numFmtId="0" fontId="50" fillId="0" borderId="52" xfId="0" applyFont="1" applyBorder="1" applyAlignment="1">
      <alignment horizontal="center" vertical="top" wrapText="1"/>
    </xf>
    <xf numFmtId="0" fontId="49" fillId="0" borderId="47" xfId="0" applyFont="1" applyBorder="1" applyAlignment="1">
      <alignment horizontal="left" vertical="top"/>
    </xf>
    <xf numFmtId="0" fontId="49" fillId="0" borderId="65" xfId="0" applyFont="1" applyBorder="1" applyAlignment="1">
      <alignment horizontal="left" vertical="top"/>
    </xf>
    <xf numFmtId="0" fontId="49" fillId="0" borderId="59" xfId="0" applyFont="1" applyBorder="1" applyAlignment="1">
      <alignment horizontal="left" vertical="top"/>
    </xf>
    <xf numFmtId="0" fontId="57" fillId="0" borderId="41" xfId="0" applyFont="1" applyBorder="1" applyAlignment="1">
      <alignment horizontal="right" wrapText="1"/>
    </xf>
    <xf numFmtId="0" fontId="57" fillId="0" borderId="26" xfId="0" applyFont="1" applyBorder="1" applyAlignment="1">
      <alignment horizontal="right" wrapText="1"/>
    </xf>
    <xf numFmtId="0" fontId="43" fillId="0" borderId="42" xfId="0" applyFont="1" applyBorder="1" applyAlignment="1">
      <alignment horizontal="left" wrapText="1"/>
    </xf>
    <xf numFmtId="0" fontId="43" fillId="0" borderId="44" xfId="0" applyFont="1" applyBorder="1" applyAlignment="1">
      <alignment horizontal="left" wrapText="1"/>
    </xf>
    <xf numFmtId="0" fontId="43" fillId="0" borderId="1" xfId="0" applyFont="1" applyBorder="1" applyAlignment="1">
      <alignment horizontal="right" wrapText="1"/>
    </xf>
    <xf numFmtId="0" fontId="43" fillId="0" borderId="27" xfId="0" applyFont="1" applyBorder="1" applyAlignment="1">
      <alignment horizontal="right" wrapText="1"/>
    </xf>
    <xf numFmtId="0" fontId="61" fillId="0" borderId="1" xfId="0" applyFont="1" applyBorder="1" applyAlignment="1">
      <alignment horizontal="left" wrapText="1"/>
    </xf>
    <xf numFmtId="0" fontId="61" fillId="0" borderId="27" xfId="0" applyFont="1" applyBorder="1" applyAlignment="1">
      <alignment horizontal="left" wrapText="1"/>
    </xf>
    <xf numFmtId="0" fontId="49" fillId="0" borderId="9" xfId="0" applyFont="1" applyFill="1" applyBorder="1" applyAlignment="1">
      <alignment horizontal="left" vertical="top"/>
    </xf>
    <xf numFmtId="0" fontId="49" fillId="0" borderId="16" xfId="0" applyFont="1" applyFill="1" applyBorder="1" applyAlignment="1">
      <alignment horizontal="left" vertical="top"/>
    </xf>
    <xf numFmtId="0" fontId="49" fillId="0" borderId="15" xfId="0" applyFont="1" applyFill="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cellXfs>
  <cellStyles count="2">
    <cellStyle name="Κανονικό" xfId="0" builtinId="0"/>
    <cellStyle name="Ποσοστό" xfId="1" builtinId="5"/>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419100</xdr:colOff>
      <xdr:row>289</xdr:row>
      <xdr:rowOff>104775</xdr:rowOff>
    </xdr:from>
    <xdr:to>
      <xdr:col>3</xdr:col>
      <xdr:colOff>419100</xdr:colOff>
      <xdr:row>289</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2</xdr:row>
          <xdr:rowOff>219075</xdr:rowOff>
        </xdr:from>
        <xdr:to>
          <xdr:col>17</xdr:col>
          <xdr:colOff>114300</xdr:colOff>
          <xdr:row>4</xdr:row>
          <xdr:rowOff>57150</xdr:rowOff>
        </xdr:to>
        <xdr:sp macro="" textlink="">
          <xdr:nvSpPr>
            <xdr:cNvPr id="1033" name="CREATE"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twoCellAnchor>
    <xdr:from>
      <xdr:col>14</xdr:col>
      <xdr:colOff>90713</xdr:colOff>
      <xdr:row>16</xdr:row>
      <xdr:rowOff>56242</xdr:rowOff>
    </xdr:from>
    <xdr:to>
      <xdr:col>20</xdr:col>
      <xdr:colOff>569686</xdr:colOff>
      <xdr:row>30</xdr:row>
      <xdr:rowOff>25399</xdr:rowOff>
    </xdr:to>
    <xdr:sp macro="" textlink="">
      <xdr:nvSpPr>
        <xdr:cNvPr id="5" name="TextBox 4">
          <a:extLst>
            <a:ext uri="{FF2B5EF4-FFF2-40B4-BE49-F238E27FC236}">
              <a16:creationId xmlns:a16="http://schemas.microsoft.com/office/drawing/2014/main" xmlns="" id="{00000000-0008-0000-0300-000005000000}"/>
            </a:ext>
          </a:extLst>
        </xdr:cNvPr>
        <xdr:cNvSpPr txBox="1"/>
      </xdr:nvSpPr>
      <xdr:spPr>
        <a:xfrm>
          <a:off x="17248413" y="3129642"/>
          <a:ext cx="4073073" cy="2674257"/>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endParaRPr lang="el-GR" sz="1100"/>
        </a:p>
        <a:p>
          <a:endParaRPr lang="el-GR" sz="1100"/>
        </a:p>
        <a:p>
          <a:r>
            <a:rPr lang="el-GR" sz="1100"/>
            <a:t>1. Δημιουργία</a:t>
          </a:r>
          <a:r>
            <a:rPr lang="el-GR" sz="1100" baseline="0"/>
            <a:t> αντιγράφου του ΕΞΕΛ</a:t>
          </a:r>
        </a:p>
        <a:p>
          <a:r>
            <a:rPr lang="el-GR" sz="1100" baseline="0"/>
            <a:t>2. Ανάγνωση των εγγράφων της εισαγωγικής ενότητας</a:t>
          </a:r>
        </a:p>
        <a:p>
          <a:r>
            <a:rPr lang="el-GR" sz="1100" baseline="0"/>
            <a:t>3. Επιλογή Κατηγορίας</a:t>
          </a:r>
        </a:p>
        <a:p>
          <a:r>
            <a:rPr lang="el-GR" sz="1100" baseline="0"/>
            <a:t>4. Δημιουργία </a:t>
          </a:r>
          <a:r>
            <a:rPr lang="en-US" sz="1100" baseline="0"/>
            <a:t>Checklist</a:t>
          </a:r>
          <a:endParaRPr lang="el-GR" sz="1100" baseline="0"/>
        </a:p>
        <a:p>
          <a:r>
            <a:rPr lang="en-US" sz="1100" baseline="0"/>
            <a:t>5</a:t>
          </a:r>
          <a:r>
            <a:rPr lang="el-GR" sz="1100" baseline="0"/>
            <a:t>. Συμπλήρωση των 0/1 στις ενότητες Ε1-1, Ε1-2, Ε1-3 και Ε2-1, Ε2-2</a:t>
          </a:r>
        </a:p>
        <a:p>
          <a:r>
            <a:rPr lang="en-US" sz="1100" baseline="0"/>
            <a:t>6</a:t>
          </a:r>
          <a:r>
            <a:rPr lang="el-GR" sz="1100" baseline="0"/>
            <a:t>. Έναρξη ελέγχου</a:t>
          </a:r>
        </a:p>
        <a:p>
          <a:r>
            <a:rPr lang="el-GR" sz="1100" baseline="0"/>
            <a:t>7. Συμπλήρωση των 0/1 στην Ενότητα Ζ3β (</a:t>
          </a:r>
          <a:r>
            <a:rPr lang="el-GR" sz="1100" b="0" i="0" u="none" strike="noStrike">
              <a:solidFill>
                <a:schemeClr val="dk1"/>
              </a:solidFill>
              <a:effectLst/>
              <a:latin typeface="+mn-lt"/>
              <a:ea typeface="+mn-ea"/>
              <a:cs typeface="+mn-cs"/>
            </a:rPr>
            <a:t>Διαχείσιση Αποβλήτων Λιπαντικών Ελαίων</a:t>
          </a:r>
          <a:r>
            <a:rPr lang="el-GR" sz="1100" b="0" baseline="0"/>
            <a:t>)</a:t>
          </a:r>
        </a:p>
        <a:p>
          <a:r>
            <a:rPr lang="el-GR" sz="1100" b="0" baseline="0"/>
            <a:t>8. Διερεύνηση τυχόν πρόσθετων μη συμμορφώσεων και πρόσθεσή τους στην Ειδική Ενότητα Α</a:t>
          </a:r>
        </a:p>
        <a:p>
          <a:r>
            <a:rPr lang="el-GR" sz="1100" b="0" baseline="0"/>
            <a:t>8. Ολοκλήρωση ελέγχου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f>CHECKLIST!Q2</f>
        <v>10</v>
      </c>
    </row>
    <row r="4" spans="3:13">
      <c r="C4" s="457" t="s">
        <v>1</v>
      </c>
      <c r="D4" s="2">
        <v>1</v>
      </c>
      <c r="E4" s="2">
        <v>2</v>
      </c>
      <c r="F4" s="458">
        <f>CHECKLIST!Q3</f>
        <v>20</v>
      </c>
    </row>
    <row r="5" spans="3:13">
      <c r="C5" s="457" t="s">
        <v>2</v>
      </c>
      <c r="D5" s="2">
        <v>0</v>
      </c>
      <c r="E5" s="2">
        <v>1</v>
      </c>
      <c r="F5" s="458">
        <f>CHECKLIST!Q4</f>
        <v>40</v>
      </c>
    </row>
    <row r="6" spans="3:13">
      <c r="C6" s="457" t="s">
        <v>3</v>
      </c>
      <c r="D6" s="2">
        <v>0</v>
      </c>
      <c r="E6" s="2">
        <v>2</v>
      </c>
      <c r="F6" s="458">
        <f>CHECKLIST!Q5</f>
        <v>50</v>
      </c>
    </row>
    <row r="8" spans="3:13">
      <c r="C8" s="457" t="s">
        <v>7</v>
      </c>
      <c r="D8" s="459">
        <f>CHECKLIST!Q7</f>
        <v>0.1</v>
      </c>
    </row>
    <row r="9" spans="3:13">
      <c r="C9" s="457" t="s">
        <v>8</v>
      </c>
      <c r="D9" s="459">
        <f>CHECKLIST!Q8</f>
        <v>0.4</v>
      </c>
    </row>
    <row r="10" spans="3:13">
      <c r="C10" s="457" t="s">
        <v>9</v>
      </c>
      <c r="D10" s="459">
        <f>CHECKLIST!Q9</f>
        <v>0.6</v>
      </c>
    </row>
    <row r="13" spans="3:13">
      <c r="C13" s="456" t="s">
        <v>187</v>
      </c>
      <c r="D13" s="1146" t="str">
        <f>CHECKLIST!$C$1</f>
        <v>Electronics-</v>
      </c>
      <c r="E13" s="1146"/>
      <c r="F13" s="1146"/>
      <c r="G13" s="1146"/>
      <c r="H13" s="1146"/>
      <c r="I13" s="1146"/>
      <c r="J13" s="1146"/>
      <c r="K13" s="1146"/>
      <c r="L13" s="1146"/>
      <c r="M13" s="460" t="str">
        <f>VLOOKUP(D13,Categorisation!$BD$3:$BE$111,2,FALSE)</f>
        <v>H</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4"/>
  <dimension ref="A1:R292"/>
  <sheetViews>
    <sheetView showGridLines="0" tabSelected="1" view="pageBreakPreview" zoomScale="70" zoomScaleNormal="70" zoomScaleSheetLayoutView="70" workbookViewId="0">
      <selection activeCell="B33" sqref="B33"/>
    </sheetView>
  </sheetViews>
  <sheetFormatPr defaultColWidth="8.85546875" defaultRowHeight="19.5"/>
  <cols>
    <col min="1" max="1" width="4.5703125" style="832" bestFit="1" customWidth="1"/>
    <col min="2" max="2" width="12.140625" style="832" customWidth="1"/>
    <col min="3" max="3" width="104.5703125" style="1098" customWidth="1"/>
    <col min="4" max="5" width="17.7109375" style="833" customWidth="1"/>
    <col min="6" max="6" width="17.5703125" style="833" customWidth="1"/>
    <col min="7" max="7" width="18.140625" style="833" customWidth="1"/>
    <col min="8" max="8" width="18" style="833" customWidth="1"/>
    <col min="9" max="9" width="15" style="833" customWidth="1"/>
    <col min="10" max="10" width="44.28515625" style="831" customWidth="1"/>
    <col min="11" max="15" width="2.28515625" style="831" customWidth="1"/>
    <col min="16" max="16" width="6.7109375" style="831" customWidth="1"/>
    <col min="17" max="17" width="8.85546875" style="831"/>
    <col min="18" max="18" width="16.7109375" style="831" bestFit="1" customWidth="1"/>
    <col min="19" max="16384" width="8.85546875" style="831"/>
  </cols>
  <sheetData>
    <row r="1" spans="1:18" ht="15.75" thickBot="1">
      <c r="A1" s="1176" t="s">
        <v>187</v>
      </c>
      <c r="B1" s="1177"/>
      <c r="C1" s="1178" t="s">
        <v>585</v>
      </c>
      <c r="D1" s="1179"/>
      <c r="E1" s="1179"/>
      <c r="F1" s="1179"/>
      <c r="G1" s="1179"/>
      <c r="H1" s="1179"/>
      <c r="I1" s="1180"/>
    </row>
    <row r="2" spans="1:18">
      <c r="P2" s="834" t="s">
        <v>0</v>
      </c>
      <c r="Q2" s="835">
        <v>10</v>
      </c>
    </row>
    <row r="3" spans="1:18">
      <c r="P3" s="834" t="s">
        <v>1</v>
      </c>
      <c r="Q3" s="835">
        <v>20</v>
      </c>
    </row>
    <row r="4" spans="1:18">
      <c r="P4" s="834" t="s">
        <v>2</v>
      </c>
      <c r="Q4" s="835">
        <v>40</v>
      </c>
    </row>
    <row r="5" spans="1:18" ht="20.25" thickBot="1">
      <c r="C5" s="1099"/>
      <c r="I5" s="836"/>
      <c r="P5" s="834" t="s">
        <v>3</v>
      </c>
      <c r="Q5" s="835">
        <v>50</v>
      </c>
    </row>
    <row r="6" spans="1:18" ht="20.25" thickBot="1">
      <c r="C6" s="1100" t="s">
        <v>188</v>
      </c>
      <c r="G6" s="1174" t="s">
        <v>570</v>
      </c>
      <c r="H6" s="1175"/>
      <c r="I6" s="1147"/>
      <c r="J6" s="1148"/>
    </row>
    <row r="7" spans="1:18" ht="20.25" thickBot="1">
      <c r="C7" s="1100" t="s">
        <v>190</v>
      </c>
      <c r="G7" s="1174" t="s">
        <v>571</v>
      </c>
      <c r="H7" s="1175"/>
      <c r="I7" s="1147"/>
      <c r="J7" s="1148"/>
      <c r="P7" s="834" t="s">
        <v>7</v>
      </c>
      <c r="Q7" s="837">
        <v>0.1</v>
      </c>
      <c r="R7" s="831" t="s">
        <v>436</v>
      </c>
    </row>
    <row r="8" spans="1:18" ht="20.25" thickBot="1">
      <c r="C8" s="1100" t="s">
        <v>192</v>
      </c>
      <c r="G8" s="1174" t="s">
        <v>572</v>
      </c>
      <c r="H8" s="1175"/>
      <c r="I8" s="1147"/>
      <c r="J8" s="1148"/>
      <c r="P8" s="834" t="s">
        <v>8</v>
      </c>
      <c r="Q8" s="837">
        <v>0.4</v>
      </c>
      <c r="R8" s="831" t="s">
        <v>437</v>
      </c>
    </row>
    <row r="9" spans="1:18" ht="20.25" thickBot="1">
      <c r="G9" s="1174" t="s">
        <v>574</v>
      </c>
      <c r="H9" s="1175"/>
      <c r="I9" s="1147"/>
      <c r="J9" s="1148"/>
      <c r="P9" s="834" t="s">
        <v>9</v>
      </c>
      <c r="Q9" s="837">
        <v>0.6</v>
      </c>
      <c r="R9" s="831" t="s">
        <v>438</v>
      </c>
    </row>
    <row r="10" spans="1:18">
      <c r="C10" s="1101" t="s">
        <v>582</v>
      </c>
      <c r="D10" s="1060" t="s">
        <v>584</v>
      </c>
      <c r="R10" s="831" t="s">
        <v>566</v>
      </c>
    </row>
    <row r="12" spans="1:18" ht="20.25" thickBot="1">
      <c r="P12" s="834" t="s">
        <v>567</v>
      </c>
      <c r="Q12" s="837">
        <v>0.01</v>
      </c>
      <c r="R12" s="831" t="s">
        <v>436</v>
      </c>
    </row>
    <row r="13" spans="1:18" ht="15">
      <c r="A13" s="838"/>
      <c r="C13" s="1194" t="s">
        <v>194</v>
      </c>
      <c r="D13" s="1196"/>
      <c r="E13" s="1196"/>
      <c r="F13" s="1196"/>
      <c r="G13" s="1196"/>
      <c r="H13" s="1196"/>
      <c r="I13" s="1196"/>
      <c r="J13" s="1197"/>
      <c r="P13" s="834" t="s">
        <v>568</v>
      </c>
      <c r="Q13" s="837">
        <v>0.05</v>
      </c>
      <c r="R13" s="831" t="s">
        <v>437</v>
      </c>
    </row>
    <row r="14" spans="1:18" ht="15">
      <c r="A14" s="838"/>
      <c r="C14" s="1195"/>
      <c r="D14" s="1163"/>
      <c r="E14" s="1163"/>
      <c r="F14" s="1163"/>
      <c r="G14" s="1163"/>
      <c r="H14" s="1163"/>
      <c r="I14" s="1163"/>
      <c r="J14" s="1164"/>
      <c r="P14" s="834" t="s">
        <v>569</v>
      </c>
      <c r="Q14" s="837">
        <v>0.1</v>
      </c>
      <c r="R14" s="831" t="s">
        <v>438</v>
      </c>
    </row>
    <row r="15" spans="1:18">
      <c r="A15" s="838"/>
      <c r="C15" s="1102" t="s">
        <v>195</v>
      </c>
      <c r="D15" s="1163"/>
      <c r="E15" s="1163"/>
      <c r="F15" s="1163"/>
      <c r="G15" s="1163"/>
      <c r="H15" s="1163"/>
      <c r="I15" s="1163"/>
      <c r="J15" s="1164"/>
      <c r="R15" s="831" t="s">
        <v>566</v>
      </c>
    </row>
    <row r="16" spans="1:18">
      <c r="A16" s="838"/>
      <c r="C16" s="1102" t="s">
        <v>196</v>
      </c>
      <c r="D16" s="1163"/>
      <c r="E16" s="1163"/>
      <c r="F16" s="1163"/>
      <c r="G16" s="1163"/>
      <c r="H16" s="1163"/>
      <c r="I16" s="1163"/>
      <c r="J16" s="1164"/>
    </row>
    <row r="17" spans="1:10">
      <c r="A17" s="838"/>
      <c r="C17" s="1102" t="s">
        <v>197</v>
      </c>
      <c r="D17" s="1163"/>
      <c r="E17" s="1163"/>
      <c r="F17" s="1163"/>
      <c r="G17" s="1163"/>
      <c r="H17" s="1163"/>
      <c r="I17" s="1163"/>
      <c r="J17" s="1164"/>
    </row>
    <row r="18" spans="1:10">
      <c r="A18" s="838"/>
      <c r="C18" s="1103" t="s">
        <v>581</v>
      </c>
      <c r="D18" s="1163"/>
      <c r="E18" s="1163"/>
      <c r="F18" s="1163"/>
      <c r="G18" s="1163"/>
      <c r="H18" s="1163"/>
      <c r="I18" s="1163"/>
      <c r="J18" s="1164"/>
    </row>
    <row r="19" spans="1:10">
      <c r="A19" s="838"/>
      <c r="C19" s="1102" t="s">
        <v>198</v>
      </c>
      <c r="D19" s="1198"/>
      <c r="E19" s="1198"/>
      <c r="F19" s="1198"/>
      <c r="G19" s="1198"/>
      <c r="H19" s="1198"/>
      <c r="I19" s="1198"/>
      <c r="J19" s="1199"/>
    </row>
    <row r="20" spans="1:10">
      <c r="A20" s="838"/>
      <c r="C20" s="1102" t="s">
        <v>199</v>
      </c>
      <c r="D20" s="1163"/>
      <c r="E20" s="1163"/>
      <c r="F20" s="1163"/>
      <c r="G20" s="1163"/>
      <c r="H20" s="1163"/>
      <c r="I20" s="1163"/>
      <c r="J20" s="1164"/>
    </row>
    <row r="21" spans="1:10" ht="15">
      <c r="A21" s="838"/>
      <c r="C21" s="1195" t="s">
        <v>200</v>
      </c>
      <c r="D21" s="1200" t="s">
        <v>573</v>
      </c>
      <c r="E21" s="1200"/>
      <c r="F21" s="1200"/>
      <c r="G21" s="1200"/>
      <c r="H21" s="1200"/>
      <c r="I21" s="1200"/>
      <c r="J21" s="1201"/>
    </row>
    <row r="22" spans="1:10" ht="15">
      <c r="A22" s="838"/>
      <c r="C22" s="1195"/>
      <c r="D22" s="1200"/>
      <c r="E22" s="1200"/>
      <c r="F22" s="1200"/>
      <c r="G22" s="1200"/>
      <c r="H22" s="1200"/>
      <c r="I22" s="1200"/>
      <c r="J22" s="1201"/>
    </row>
    <row r="23" spans="1:10">
      <c r="A23" s="838"/>
      <c r="C23" s="1102" t="s">
        <v>201</v>
      </c>
      <c r="D23" s="1163"/>
      <c r="E23" s="1163"/>
      <c r="F23" s="1163"/>
      <c r="G23" s="1163"/>
      <c r="H23" s="1163"/>
      <c r="I23" s="1163"/>
      <c r="J23" s="1164"/>
    </row>
    <row r="24" spans="1:10" ht="20.25" thickBot="1">
      <c r="A24" s="838"/>
      <c r="C24" s="1104" t="s">
        <v>502</v>
      </c>
      <c r="D24" s="1165"/>
      <c r="E24" s="1165"/>
      <c r="F24" s="1165"/>
      <c r="G24" s="1165"/>
      <c r="H24" s="1165"/>
      <c r="I24" s="1165"/>
      <c r="J24" s="1166"/>
    </row>
    <row r="25" spans="1:10" ht="20.25" thickBot="1">
      <c r="A25" s="839"/>
      <c r="B25" s="839"/>
      <c r="C25" s="1105"/>
      <c r="D25" s="840"/>
      <c r="E25" s="840"/>
      <c r="F25" s="840"/>
      <c r="G25" s="841"/>
      <c r="H25" s="841"/>
      <c r="I25" s="841"/>
      <c r="J25" s="842"/>
    </row>
    <row r="26" spans="1:10" ht="20.25" thickBot="1">
      <c r="B26" s="843" t="s">
        <v>503</v>
      </c>
      <c r="C26" s="1106"/>
      <c r="D26" s="844"/>
      <c r="E26" s="844"/>
      <c r="F26" s="844"/>
      <c r="G26" s="844"/>
      <c r="H26" s="845"/>
      <c r="I26" s="845"/>
      <c r="J26" s="846"/>
    </row>
    <row r="27" spans="1:10">
      <c r="B27" s="847"/>
      <c r="C27" s="1107"/>
      <c r="D27" s="848" t="s">
        <v>212</v>
      </c>
      <c r="E27" s="848"/>
      <c r="F27" s="849"/>
      <c r="G27" s="849"/>
      <c r="H27" s="850"/>
      <c r="I27" s="850"/>
      <c r="J27" s="851"/>
    </row>
    <row r="28" spans="1:10" ht="60.75" thickBot="1">
      <c r="B28" s="852" t="s">
        <v>213</v>
      </c>
      <c r="C28" s="1108"/>
      <c r="D28" s="853" t="s">
        <v>207</v>
      </c>
      <c r="E28" s="853" t="s">
        <v>426</v>
      </c>
      <c r="F28" s="853" t="s">
        <v>208</v>
      </c>
      <c r="G28" s="853" t="s">
        <v>209</v>
      </c>
      <c r="H28" s="854" t="s">
        <v>575</v>
      </c>
      <c r="I28" s="854" t="s">
        <v>434</v>
      </c>
      <c r="J28" s="853" t="s">
        <v>210</v>
      </c>
    </row>
    <row r="29" spans="1:10" s="860" customFormat="1">
      <c r="A29" s="832"/>
      <c r="B29" s="855">
        <v>1</v>
      </c>
      <c r="C29" s="1061" t="s">
        <v>349</v>
      </c>
      <c r="D29" s="856"/>
      <c r="E29" s="856"/>
      <c r="F29" s="857"/>
      <c r="G29" s="856"/>
      <c r="H29" s="858"/>
      <c r="I29" s="858"/>
      <c r="J29" s="859" t="s">
        <v>431</v>
      </c>
    </row>
    <row r="30" spans="1:10" s="860" customFormat="1">
      <c r="A30" s="832"/>
      <c r="B30" s="855">
        <v>2</v>
      </c>
      <c r="C30" s="1062" t="s">
        <v>350</v>
      </c>
      <c r="D30" s="861"/>
      <c r="E30" s="861"/>
      <c r="F30" s="862"/>
      <c r="G30" s="863"/>
      <c r="H30" s="858"/>
      <c r="I30" s="858"/>
      <c r="J30" s="859" t="s">
        <v>431</v>
      </c>
    </row>
    <row r="31" spans="1:10" s="860" customFormat="1">
      <c r="A31" s="832"/>
      <c r="B31" s="855">
        <v>3</v>
      </c>
      <c r="C31" s="1063" t="s">
        <v>351</v>
      </c>
      <c r="D31" s="861"/>
      <c r="E31" s="861"/>
      <c r="F31" s="862"/>
      <c r="G31" s="861"/>
      <c r="H31" s="864"/>
      <c r="I31" s="864"/>
      <c r="J31" s="859" t="s">
        <v>431</v>
      </c>
    </row>
    <row r="32" spans="1:10" s="860" customFormat="1">
      <c r="A32" s="832"/>
      <c r="B32" s="855">
        <v>4</v>
      </c>
      <c r="C32" s="1063" t="s">
        <v>352</v>
      </c>
      <c r="D32" s="861"/>
      <c r="E32" s="861"/>
      <c r="F32" s="861"/>
      <c r="G32" s="861"/>
      <c r="H32" s="864"/>
      <c r="I32" s="864"/>
      <c r="J32" s="859"/>
    </row>
    <row r="33" spans="1:10" s="860" customFormat="1" ht="39">
      <c r="A33" s="832"/>
      <c r="B33" s="855">
        <v>5</v>
      </c>
      <c r="C33" s="1063" t="s">
        <v>444</v>
      </c>
      <c r="D33" s="861"/>
      <c r="E33" s="861"/>
      <c r="F33" s="862"/>
      <c r="G33" s="865"/>
      <c r="H33" s="866"/>
      <c r="I33" s="866"/>
      <c r="J33" s="859"/>
    </row>
    <row r="34" spans="1:10" s="860" customFormat="1" ht="39">
      <c r="A34" s="832"/>
      <c r="B34" s="855">
        <v>6</v>
      </c>
      <c r="C34" s="1064" t="s">
        <v>394</v>
      </c>
      <c r="D34" s="861"/>
      <c r="E34" s="861"/>
      <c r="F34" s="862"/>
      <c r="G34" s="861"/>
      <c r="H34" s="864"/>
      <c r="I34" s="864"/>
      <c r="J34" s="859" t="s">
        <v>431</v>
      </c>
    </row>
    <row r="35" spans="1:10" s="860" customFormat="1" ht="20.25" thickBot="1">
      <c r="A35" s="832"/>
      <c r="B35" s="867"/>
      <c r="C35" s="1065"/>
      <c r="D35" s="861"/>
      <c r="E35" s="861"/>
      <c r="F35" s="861"/>
      <c r="G35" s="861"/>
      <c r="H35" s="864"/>
      <c r="I35" s="864"/>
      <c r="J35" s="859"/>
    </row>
    <row r="36" spans="1:10" s="860" customFormat="1" ht="15.75" thickBot="1">
      <c r="A36" s="832"/>
      <c r="B36" s="1202" t="s">
        <v>577</v>
      </c>
      <c r="C36" s="1203"/>
      <c r="D36" s="1203"/>
      <c r="E36" s="1203"/>
      <c r="F36" s="1203"/>
      <c r="G36" s="1203"/>
      <c r="H36" s="1203"/>
      <c r="I36" s="1203"/>
      <c r="J36" s="1204"/>
    </row>
    <row r="37" spans="1:10" s="860" customFormat="1">
      <c r="A37" s="839"/>
      <c r="B37" s="869"/>
      <c r="C37" s="1109"/>
      <c r="D37" s="870"/>
      <c r="E37" s="870"/>
      <c r="F37" s="870"/>
      <c r="G37" s="870"/>
      <c r="H37" s="870"/>
      <c r="I37" s="870"/>
      <c r="J37" s="870"/>
    </row>
    <row r="38" spans="1:10" s="860" customFormat="1">
      <c r="A38" s="839"/>
      <c r="B38" s="868"/>
      <c r="C38" s="1105"/>
      <c r="D38" s="841"/>
      <c r="E38" s="841"/>
      <c r="F38" s="840"/>
      <c r="G38" s="841"/>
      <c r="H38" s="841"/>
      <c r="I38" s="841"/>
      <c r="J38" s="842"/>
    </row>
    <row r="39" spans="1:10" s="860" customFormat="1">
      <c r="A39" s="839"/>
      <c r="B39" s="869"/>
      <c r="C39" s="1109"/>
      <c r="D39" s="870"/>
      <c r="E39" s="870"/>
      <c r="F39" s="870"/>
      <c r="G39" s="870"/>
      <c r="H39" s="870"/>
      <c r="I39" s="870"/>
      <c r="J39" s="870"/>
    </row>
    <row r="40" spans="1:10" s="860" customFormat="1">
      <c r="A40" s="839"/>
      <c r="B40" s="869"/>
      <c r="C40" s="1110"/>
      <c r="D40" s="871"/>
      <c r="E40" s="871"/>
      <c r="F40" s="872" t="s">
        <v>500</v>
      </c>
      <c r="G40" s="873" t="s">
        <v>501</v>
      </c>
      <c r="H40" s="873"/>
      <c r="I40" s="873"/>
    </row>
    <row r="41" spans="1:10" s="860" customFormat="1">
      <c r="A41" s="839"/>
      <c r="B41" s="869"/>
      <c r="C41" s="1110"/>
      <c r="D41" s="1162" t="s">
        <v>432</v>
      </c>
      <c r="E41" s="1162"/>
      <c r="F41" s="872">
        <f>SUM(F53:F62,F68:F72,F78:F85,F91:F143,F150:F170,F176:F186,F193:F197)-G41</f>
        <v>520</v>
      </c>
      <c r="G41" s="873">
        <f>SUMPRODUCT(F53:F186,L53:L186)+SUMPRODUCT(F193:F197,L193:L197)</f>
        <v>420</v>
      </c>
      <c r="H41" s="873"/>
      <c r="I41" s="873">
        <f>SUM(L54:L186,L193:L197)</f>
        <v>40</v>
      </c>
    </row>
    <row r="42" spans="1:10" s="860" customFormat="1">
      <c r="A42" s="839"/>
      <c r="B42" s="869"/>
      <c r="C42" s="1111"/>
      <c r="D42" s="1162" t="s">
        <v>433</v>
      </c>
      <c r="E42" s="1162"/>
      <c r="F42" s="872">
        <f>SUM(I53:I62,I68:I72,I78:I85,I91:I143,I150:I170,I176:I186,I193:I197)-G42</f>
        <v>0</v>
      </c>
      <c r="G42" s="873">
        <f>SUMPRODUCT(I53:I186,L53:L186)+SUMPRODUCT(I193:I197,L193:L197)</f>
        <v>60</v>
      </c>
      <c r="H42" s="873"/>
      <c r="I42" s="873">
        <f>SUM(M54:M186,M193:M197)</f>
        <v>2</v>
      </c>
    </row>
    <row r="43" spans="1:10" s="860" customFormat="1">
      <c r="A43" s="839"/>
      <c r="B43" s="869"/>
      <c r="C43" s="1111"/>
      <c r="D43" s="1167" t="s">
        <v>435</v>
      </c>
      <c r="E43" s="1167"/>
      <c r="F43" s="874">
        <f>F42/F41</f>
        <v>0</v>
      </c>
      <c r="G43" s="875">
        <f>G42/G41</f>
        <v>0.14285714285714285</v>
      </c>
      <c r="H43" s="875"/>
      <c r="I43" s="875">
        <f>I42/I41</f>
        <v>0.05</v>
      </c>
    </row>
    <row r="44" spans="1:10" s="860" customFormat="1" ht="20.25" thickBot="1">
      <c r="A44" s="839"/>
      <c r="B44" s="869"/>
      <c r="C44" s="1110"/>
      <c r="D44" s="871"/>
      <c r="E44" s="871"/>
      <c r="F44" s="876" t="str">
        <f>IF(F43&lt;=$Q$7,$R$7,IF($F$43&lt;=$Q$8,$R$8,IF($F$43&lt;=$Q$9,$R$9,$R$10)))</f>
        <v>Χαμηλός κίνδυνος</v>
      </c>
      <c r="G44" s="877" t="str">
        <f>IF(G43&lt;=$Q$12,$R$12,IF($G$43&lt;=$Q$13,$R$13,IF($G$43&lt;=$Q$14,$R$14,$R$15)))</f>
        <v>Κρίσιμος κίνδυνος</v>
      </c>
      <c r="H44" s="877"/>
      <c r="I44" s="877" t="str">
        <f>IF(I43&lt;=$Q$12,$R$12,IF($I$43&lt;=$Q$13,$R$13,IF($I$43&lt;=$Q$14,$R$14,$R$15)))</f>
        <v>Μέσος κίνδυνος</v>
      </c>
    </row>
    <row r="45" spans="1:10" s="860" customFormat="1">
      <c r="A45" s="839"/>
      <c r="B45" s="878" t="s">
        <v>204</v>
      </c>
      <c r="C45" s="1112"/>
      <c r="D45" s="879"/>
      <c r="E45" s="879"/>
      <c r="F45" s="880"/>
      <c r="G45" s="880"/>
      <c r="H45" s="1181" t="s">
        <v>575</v>
      </c>
      <c r="I45" s="1168" t="s">
        <v>434</v>
      </c>
      <c r="J45" s="881"/>
    </row>
    <row r="46" spans="1:10" s="860" customFormat="1">
      <c r="A46" s="839"/>
      <c r="B46" s="882" t="s">
        <v>427</v>
      </c>
      <c r="C46" s="1113"/>
      <c r="D46" s="883"/>
      <c r="E46" s="883"/>
      <c r="F46" s="884"/>
      <c r="G46" s="884"/>
      <c r="H46" s="1182"/>
      <c r="I46" s="1169"/>
      <c r="J46" s="885"/>
    </row>
    <row r="47" spans="1:10" s="860" customFormat="1" ht="45">
      <c r="A47" s="839"/>
      <c r="B47" s="882" t="s">
        <v>205</v>
      </c>
      <c r="C47" s="1113"/>
      <c r="D47" s="886" t="s">
        <v>207</v>
      </c>
      <c r="E47" s="886" t="s">
        <v>426</v>
      </c>
      <c r="F47" s="887" t="s">
        <v>208</v>
      </c>
      <c r="G47" s="887" t="s">
        <v>209</v>
      </c>
      <c r="H47" s="1182"/>
      <c r="I47" s="1169"/>
      <c r="J47" s="888" t="s">
        <v>210</v>
      </c>
    </row>
    <row r="48" spans="1:10" s="860" customFormat="1" ht="20.25" thickBot="1">
      <c r="A48" s="839"/>
      <c r="B48" s="889" t="s">
        <v>206</v>
      </c>
      <c r="C48" s="1114"/>
      <c r="D48" s="890"/>
      <c r="E48" s="890"/>
      <c r="F48" s="891"/>
      <c r="G48" s="891"/>
      <c r="H48" s="1183"/>
      <c r="I48" s="1170"/>
      <c r="J48" s="892"/>
    </row>
    <row r="49" spans="1:13" s="860" customFormat="1" ht="20.25" thickBot="1">
      <c r="A49" s="839"/>
      <c r="B49" s="839"/>
      <c r="C49" s="1105"/>
      <c r="D49" s="840"/>
      <c r="E49" s="840"/>
      <c r="F49" s="840"/>
      <c r="G49" s="841"/>
      <c r="H49" s="841"/>
      <c r="I49" s="841"/>
      <c r="J49" s="842"/>
    </row>
    <row r="50" spans="1:13" s="860" customFormat="1" ht="20.25" thickBot="1">
      <c r="A50" s="869"/>
      <c r="B50" s="893" t="s">
        <v>211</v>
      </c>
      <c r="C50" s="1115"/>
      <c r="D50" s="894"/>
      <c r="E50" s="894"/>
      <c r="F50" s="894"/>
      <c r="G50" s="894"/>
      <c r="H50" s="895"/>
      <c r="I50" s="895"/>
      <c r="J50" s="896"/>
    </row>
    <row r="51" spans="1:13" s="860" customFormat="1">
      <c r="A51" s="869"/>
      <c r="B51" s="897"/>
      <c r="C51" s="1116"/>
      <c r="D51" s="898" t="s">
        <v>212</v>
      </c>
      <c r="E51" s="898"/>
      <c r="F51" s="899"/>
      <c r="G51" s="899"/>
      <c r="H51" s="900"/>
      <c r="I51" s="900"/>
      <c r="J51" s="901"/>
    </row>
    <row r="52" spans="1:13" s="860" customFormat="1" ht="60.75" thickBot="1">
      <c r="A52" s="869"/>
      <c r="B52" s="902" t="s">
        <v>213</v>
      </c>
      <c r="C52" s="1117"/>
      <c r="D52" s="903" t="s">
        <v>207</v>
      </c>
      <c r="E52" s="903" t="s">
        <v>426</v>
      </c>
      <c r="F52" s="903" t="s">
        <v>208</v>
      </c>
      <c r="G52" s="903" t="s">
        <v>209</v>
      </c>
      <c r="H52" s="904" t="s">
        <v>575</v>
      </c>
      <c r="I52" s="904" t="s">
        <v>434</v>
      </c>
      <c r="J52" s="903" t="s">
        <v>210</v>
      </c>
    </row>
    <row r="53" spans="1:13" s="860" customFormat="1">
      <c r="A53" s="905"/>
      <c r="B53" s="906"/>
      <c r="C53" s="1061"/>
      <c r="D53" s="856"/>
      <c r="E53" s="856"/>
      <c r="F53" s="857"/>
      <c r="G53" s="856"/>
      <c r="H53" s="858"/>
      <c r="I53" s="858"/>
      <c r="J53" s="859"/>
    </row>
    <row r="54" spans="1:13" s="860" customFormat="1" ht="58.5">
      <c r="A54" s="907" t="str">
        <f>LEFT(B54,2)</f>
        <v>Α2</v>
      </c>
      <c r="B54" s="908" t="s">
        <v>215</v>
      </c>
      <c r="C54" s="1062" t="s">
        <v>216</v>
      </c>
      <c r="D54" s="861">
        <v>0</v>
      </c>
      <c r="E54" s="861">
        <f t="shared" ref="E54" si="0">F54/2</f>
        <v>10</v>
      </c>
      <c r="F54" s="862">
        <f>ScoreCards!$F$4</f>
        <v>20</v>
      </c>
      <c r="G54" s="861" t="s">
        <v>429</v>
      </c>
      <c r="H54" s="864"/>
      <c r="I54" s="858">
        <v>0</v>
      </c>
      <c r="J54" s="909"/>
      <c r="L54" s="860">
        <f>IF(J54="Κρίσιμη",1,0)</f>
        <v>0</v>
      </c>
      <c r="M54" s="860">
        <f>L54*IF(I54&lt;&gt;0,1,0)</f>
        <v>0</v>
      </c>
    </row>
    <row r="55" spans="1:13" s="860" customFormat="1" ht="78">
      <c r="A55" s="907" t="str">
        <f t="shared" ref="A55:A62" si="1">LEFT(B55,2)</f>
        <v>Α3</v>
      </c>
      <c r="B55" s="910" t="s">
        <v>217</v>
      </c>
      <c r="C55" s="1063" t="s">
        <v>439</v>
      </c>
      <c r="D55" s="861">
        <v>0</v>
      </c>
      <c r="E55" s="861">
        <f t="shared" ref="E55:E61" si="2">F55/2</f>
        <v>10</v>
      </c>
      <c r="F55" s="862">
        <f>ScoreCards!$F$4</f>
        <v>20</v>
      </c>
      <c r="G55" s="861" t="s">
        <v>429</v>
      </c>
      <c r="H55" s="864"/>
      <c r="I55" s="864">
        <v>0</v>
      </c>
      <c r="J55" s="859"/>
      <c r="L55" s="860">
        <f t="shared" ref="L55:L62" si="3">IF(J55="Κρίσιμη",1,0)</f>
        <v>0</v>
      </c>
      <c r="M55" s="860">
        <f t="shared" ref="M55:M62" si="4">L55*IF(I55&lt;&gt;0,1,0)</f>
        <v>0</v>
      </c>
    </row>
    <row r="56" spans="1:13" s="860" customFormat="1" ht="39">
      <c r="A56" s="907" t="str">
        <f t="shared" si="1"/>
        <v>Α3</v>
      </c>
      <c r="B56" s="910" t="s">
        <v>219</v>
      </c>
      <c r="C56" s="1063" t="s">
        <v>220</v>
      </c>
      <c r="D56" s="861">
        <v>0</v>
      </c>
      <c r="E56" s="861">
        <f t="shared" si="2"/>
        <v>20</v>
      </c>
      <c r="F56" s="861">
        <f>ScoreCards!$F$5</f>
        <v>40</v>
      </c>
      <c r="G56" s="861" t="s">
        <v>429</v>
      </c>
      <c r="H56" s="864"/>
      <c r="I56" s="864">
        <v>0</v>
      </c>
      <c r="J56" s="859" t="s">
        <v>431</v>
      </c>
      <c r="L56" s="860">
        <f t="shared" si="3"/>
        <v>1</v>
      </c>
      <c r="M56" s="860">
        <f t="shared" si="4"/>
        <v>0</v>
      </c>
    </row>
    <row r="57" spans="1:13" s="860" customFormat="1">
      <c r="A57" s="907" t="str">
        <f t="shared" si="1"/>
        <v>Α5</v>
      </c>
      <c r="B57" s="910" t="s">
        <v>222</v>
      </c>
      <c r="C57" s="1063" t="s">
        <v>223</v>
      </c>
      <c r="D57" s="861">
        <v>0</v>
      </c>
      <c r="E57" s="861">
        <f t="shared" si="2"/>
        <v>10</v>
      </c>
      <c r="F57" s="862">
        <f>ScoreCards!$F$4</f>
        <v>20</v>
      </c>
      <c r="G57" s="865" t="s">
        <v>429</v>
      </c>
      <c r="H57" s="866"/>
      <c r="I57" s="866">
        <v>0</v>
      </c>
      <c r="J57" s="859"/>
      <c r="L57" s="860">
        <f t="shared" si="3"/>
        <v>0</v>
      </c>
      <c r="M57" s="860">
        <f t="shared" si="4"/>
        <v>0</v>
      </c>
    </row>
    <row r="58" spans="1:13" s="860" customFormat="1" ht="39">
      <c r="A58" s="907" t="str">
        <f t="shared" si="1"/>
        <v>Α5</v>
      </c>
      <c r="B58" s="910" t="s">
        <v>224</v>
      </c>
      <c r="C58" s="1063" t="s">
        <v>225</v>
      </c>
      <c r="D58" s="861">
        <v>0</v>
      </c>
      <c r="E58" s="861">
        <f t="shared" si="2"/>
        <v>10</v>
      </c>
      <c r="F58" s="862">
        <f>ScoreCards!$F$4</f>
        <v>20</v>
      </c>
      <c r="G58" s="865" t="s">
        <v>429</v>
      </c>
      <c r="H58" s="866"/>
      <c r="I58" s="866">
        <v>0</v>
      </c>
      <c r="J58" s="859"/>
      <c r="L58" s="860">
        <f t="shared" si="3"/>
        <v>0</v>
      </c>
      <c r="M58" s="860">
        <f t="shared" si="4"/>
        <v>0</v>
      </c>
    </row>
    <row r="59" spans="1:13" s="860" customFormat="1" ht="58.5">
      <c r="A59" s="907" t="str">
        <f t="shared" si="1"/>
        <v>Α5</v>
      </c>
      <c r="B59" s="910" t="s">
        <v>226</v>
      </c>
      <c r="C59" s="1064" t="s">
        <v>440</v>
      </c>
      <c r="D59" s="861">
        <v>0</v>
      </c>
      <c r="E59" s="861">
        <f t="shared" si="2"/>
        <v>10</v>
      </c>
      <c r="F59" s="862">
        <f>ScoreCards!$F$4</f>
        <v>20</v>
      </c>
      <c r="G59" s="861" t="s">
        <v>429</v>
      </c>
      <c r="H59" s="864"/>
      <c r="I59" s="864">
        <v>0</v>
      </c>
      <c r="J59" s="859"/>
      <c r="L59" s="860">
        <f t="shared" si="3"/>
        <v>0</v>
      </c>
      <c r="M59" s="860">
        <f t="shared" si="4"/>
        <v>0</v>
      </c>
    </row>
    <row r="60" spans="1:13" s="860" customFormat="1" ht="39">
      <c r="A60" s="907" t="str">
        <f t="shared" si="1"/>
        <v>Α5</v>
      </c>
      <c r="B60" s="910" t="s">
        <v>228</v>
      </c>
      <c r="C60" s="1063" t="s">
        <v>229</v>
      </c>
      <c r="D60" s="861">
        <v>0</v>
      </c>
      <c r="E60" s="861">
        <f t="shared" si="2"/>
        <v>10</v>
      </c>
      <c r="F60" s="862">
        <f>ScoreCards!$F$4</f>
        <v>20</v>
      </c>
      <c r="G60" s="861" t="s">
        <v>429</v>
      </c>
      <c r="H60" s="864"/>
      <c r="I60" s="864">
        <v>0</v>
      </c>
      <c r="J60" s="859"/>
      <c r="L60" s="860">
        <f t="shared" si="3"/>
        <v>0</v>
      </c>
      <c r="M60" s="860">
        <f t="shared" si="4"/>
        <v>0</v>
      </c>
    </row>
    <row r="61" spans="1:13" s="860" customFormat="1" ht="39">
      <c r="A61" s="907" t="str">
        <f t="shared" si="1"/>
        <v>Α6</v>
      </c>
      <c r="B61" s="910" t="s">
        <v>230</v>
      </c>
      <c r="C61" s="1066" t="s">
        <v>231</v>
      </c>
      <c r="D61" s="861">
        <v>0</v>
      </c>
      <c r="E61" s="861">
        <f t="shared" si="2"/>
        <v>20</v>
      </c>
      <c r="F61" s="861">
        <f>ScoreCards!$F$5</f>
        <v>40</v>
      </c>
      <c r="G61" s="861" t="s">
        <v>429</v>
      </c>
      <c r="H61" s="864"/>
      <c r="I61" s="864">
        <v>0</v>
      </c>
      <c r="J61" s="859"/>
      <c r="L61" s="860">
        <f t="shared" si="3"/>
        <v>0</v>
      </c>
      <c r="M61" s="860">
        <f t="shared" si="4"/>
        <v>0</v>
      </c>
    </row>
    <row r="62" spans="1:13" s="860" customFormat="1" ht="20.25" thickBot="1">
      <c r="A62" s="907" t="str">
        <f t="shared" si="1"/>
        <v>Α8</v>
      </c>
      <c r="B62" s="867" t="s">
        <v>232</v>
      </c>
      <c r="C62" s="1065" t="s">
        <v>441</v>
      </c>
      <c r="D62" s="861">
        <v>0</v>
      </c>
      <c r="E62" s="861">
        <f t="shared" ref="E62" si="5">F62/2</f>
        <v>10</v>
      </c>
      <c r="F62" s="862">
        <f>ScoreCards!$F$4</f>
        <v>20</v>
      </c>
      <c r="G62" s="861" t="s">
        <v>429</v>
      </c>
      <c r="H62" s="864"/>
      <c r="I62" s="864">
        <v>0</v>
      </c>
      <c r="J62" s="859"/>
      <c r="L62" s="860">
        <f t="shared" si="3"/>
        <v>0</v>
      </c>
      <c r="M62" s="860">
        <f t="shared" si="4"/>
        <v>0</v>
      </c>
    </row>
    <row r="63" spans="1:13" s="860" customFormat="1" ht="15.75" thickBot="1">
      <c r="A63" s="869"/>
      <c r="B63" s="1160" t="s">
        <v>577</v>
      </c>
      <c r="C63" s="1161"/>
      <c r="D63" s="911"/>
      <c r="E63" s="911"/>
      <c r="F63" s="911"/>
      <c r="G63" s="911"/>
      <c r="H63" s="911"/>
      <c r="I63" s="911"/>
      <c r="J63" s="912"/>
    </row>
    <row r="64" spans="1:13" s="860" customFormat="1" ht="20.25" thickBot="1">
      <c r="A64" s="839"/>
      <c r="B64" s="868"/>
      <c r="C64" s="1105"/>
      <c r="D64" s="841"/>
      <c r="E64" s="841"/>
      <c r="F64" s="840"/>
      <c r="G64" s="841"/>
      <c r="H64" s="841"/>
      <c r="I64" s="841"/>
      <c r="J64" s="842"/>
    </row>
    <row r="65" spans="1:13" s="860" customFormat="1" ht="20.25" thickBot="1">
      <c r="A65" s="913"/>
      <c r="B65" s="914" t="s">
        <v>240</v>
      </c>
      <c r="C65" s="1067"/>
      <c r="D65" s="915"/>
      <c r="E65" s="915"/>
      <c r="F65" s="915"/>
      <c r="G65" s="915"/>
      <c r="H65" s="915"/>
      <c r="I65" s="915"/>
      <c r="J65" s="916"/>
    </row>
    <row r="66" spans="1:13" s="860" customFormat="1" ht="20.25" thickBot="1">
      <c r="A66" s="917"/>
      <c r="B66" s="918"/>
      <c r="C66" s="1068"/>
      <c r="D66" s="919" t="s">
        <v>212</v>
      </c>
      <c r="E66" s="920"/>
      <c r="F66" s="920"/>
      <c r="G66" s="920"/>
      <c r="H66" s="920"/>
      <c r="I66" s="920"/>
      <c r="J66" s="921"/>
    </row>
    <row r="67" spans="1:13" s="860" customFormat="1" ht="60.75" thickBot="1">
      <c r="A67" s="917"/>
      <c r="B67" s="914" t="s">
        <v>213</v>
      </c>
      <c r="C67" s="1069"/>
      <c r="D67" s="903" t="s">
        <v>207</v>
      </c>
      <c r="E67" s="903" t="s">
        <v>426</v>
      </c>
      <c r="F67" s="903" t="s">
        <v>208</v>
      </c>
      <c r="G67" s="903" t="s">
        <v>209</v>
      </c>
      <c r="H67" s="904" t="s">
        <v>575</v>
      </c>
      <c r="I67" s="922" t="s">
        <v>434</v>
      </c>
      <c r="J67" s="903" t="s">
        <v>210</v>
      </c>
    </row>
    <row r="68" spans="1:13" s="860" customFormat="1" ht="58.5">
      <c r="A68" s="907" t="str">
        <f t="shared" ref="A68:A72" si="6">LEFT(B68,2)</f>
        <v>Γ1</v>
      </c>
      <c r="B68" s="923" t="s">
        <v>23</v>
      </c>
      <c r="C68" s="1070" t="s">
        <v>241</v>
      </c>
      <c r="D68" s="861">
        <v>0</v>
      </c>
      <c r="E68" s="861">
        <f>F68/2</f>
        <v>20</v>
      </c>
      <c r="F68" s="861">
        <f>IF(G68=1,0,VLOOKUP(ScoreCards!$M$13&amp;"-"&amp;A68,Categorisation_N!$F$4:$H$4908,3,FALSE))</f>
        <v>40</v>
      </c>
      <c r="G68" s="861" t="str">
        <f>IF(VLOOKUP(ScoreCards!$M$13&amp;"-"&amp;A68,Categorisation_N!$F$4:$H$4908,3,FALSE)=0,1,"-")</f>
        <v>-</v>
      </c>
      <c r="H68" s="864"/>
      <c r="I68" s="864"/>
      <c r="J68" s="859" t="s">
        <v>431</v>
      </c>
      <c r="L68" s="860">
        <f t="shared" ref="L68:L72" si="7">IF(J68="Κρίσιμη",1,0)</f>
        <v>1</v>
      </c>
      <c r="M68" s="860">
        <f t="shared" ref="M68:M72" si="8">L68*IF(I68&lt;&gt;0,1,0)</f>
        <v>0</v>
      </c>
    </row>
    <row r="69" spans="1:13" s="929" customFormat="1" ht="39">
      <c r="A69" s="924" t="str">
        <f t="shared" si="6"/>
        <v>Γ2</v>
      </c>
      <c r="B69" s="925" t="s">
        <v>24</v>
      </c>
      <c r="C69" s="1071" t="s">
        <v>242</v>
      </c>
      <c r="D69" s="926">
        <v>0</v>
      </c>
      <c r="E69" s="926">
        <f>F69/2</f>
        <v>0</v>
      </c>
      <c r="F69" s="926">
        <f>IF(G69=1,0,VLOOKUP(ScoreCards!$M$13&amp;"-"&amp;A69,Categorisation_N!$F$4:$H$4908,3,FALSE))</f>
        <v>0</v>
      </c>
      <c r="G69" s="926">
        <f>IF(VLOOKUP(ScoreCards!$M$13&amp;"-"&amp;A69,Categorisation_N!$F$4:$H$4908,3,FALSE)=0,1,"-")</f>
        <v>1</v>
      </c>
      <c r="H69" s="927"/>
      <c r="I69" s="927"/>
      <c r="J69" s="928"/>
      <c r="L69" s="929">
        <f t="shared" si="7"/>
        <v>0</v>
      </c>
      <c r="M69" s="929">
        <f t="shared" si="8"/>
        <v>0</v>
      </c>
    </row>
    <row r="70" spans="1:13" s="929" customFormat="1">
      <c r="A70" s="924" t="str">
        <f t="shared" si="6"/>
        <v>Γ3</v>
      </c>
      <c r="B70" s="925" t="s">
        <v>25</v>
      </c>
      <c r="C70" s="1071" t="s">
        <v>243</v>
      </c>
      <c r="D70" s="926">
        <v>0</v>
      </c>
      <c r="E70" s="926">
        <f>F70/2</f>
        <v>0</v>
      </c>
      <c r="F70" s="926">
        <f>IF(G70=1,0,VLOOKUP(ScoreCards!$M$13&amp;"-"&amp;A70,Categorisation_N!$F$4:$H$4908,3,FALSE))</f>
        <v>0</v>
      </c>
      <c r="G70" s="926">
        <f>IF(VLOOKUP(ScoreCards!$M$13&amp;"-"&amp;A70,Categorisation_N!$F$4:$H$4908,3,FALSE)=0,1,"-")</f>
        <v>1</v>
      </c>
      <c r="H70" s="927"/>
      <c r="I70" s="927"/>
      <c r="J70" s="928"/>
      <c r="L70" s="929">
        <f t="shared" si="7"/>
        <v>0</v>
      </c>
      <c r="M70" s="929">
        <f t="shared" si="8"/>
        <v>0</v>
      </c>
    </row>
    <row r="71" spans="1:13" s="929" customFormat="1" ht="78">
      <c r="A71" s="924" t="str">
        <f t="shared" si="6"/>
        <v>Γ4</v>
      </c>
      <c r="B71" s="925" t="s">
        <v>26</v>
      </c>
      <c r="C71" s="1071" t="s">
        <v>442</v>
      </c>
      <c r="D71" s="926">
        <v>0</v>
      </c>
      <c r="E71" s="926">
        <f>F71/2</f>
        <v>0</v>
      </c>
      <c r="F71" s="926">
        <f>IF(G71=1,0,VLOOKUP(ScoreCards!$M$13&amp;"-"&amp;A71,Categorisation_N!$F$4:$H$4908,3,FALSE))</f>
        <v>0</v>
      </c>
      <c r="G71" s="926">
        <f>IF(VLOOKUP(ScoreCards!$M$13&amp;"-"&amp;A71,Categorisation_N!$F$4:$H$4908,3,FALSE)=0,1,"-")</f>
        <v>1</v>
      </c>
      <c r="H71" s="927"/>
      <c r="I71" s="927"/>
      <c r="J71" s="928"/>
      <c r="L71" s="929">
        <f t="shared" si="7"/>
        <v>0</v>
      </c>
      <c r="M71" s="929">
        <f t="shared" si="8"/>
        <v>0</v>
      </c>
    </row>
    <row r="72" spans="1:13" s="929" customFormat="1" ht="98.25" thickBot="1">
      <c r="A72" s="924" t="str">
        <f t="shared" si="6"/>
        <v>Γ5</v>
      </c>
      <c r="B72" s="930" t="s">
        <v>27</v>
      </c>
      <c r="C72" s="1072" t="s">
        <v>483</v>
      </c>
      <c r="D72" s="926">
        <v>0</v>
      </c>
      <c r="E72" s="926">
        <f>F72/2</f>
        <v>0</v>
      </c>
      <c r="F72" s="926">
        <f>IF(G72=1,0,VLOOKUP(ScoreCards!$M$13&amp;"-"&amp;A72,Categorisation_N!$F$4:$H$4908,3,FALSE))</f>
        <v>0</v>
      </c>
      <c r="G72" s="926">
        <f>IF(VLOOKUP(ScoreCards!$M$13&amp;"-"&amp;A72,Categorisation_N!$F$4:$H$4908,3,FALSE)=0,1,"-")</f>
        <v>1</v>
      </c>
      <c r="H72" s="927"/>
      <c r="I72" s="927"/>
      <c r="J72" s="928"/>
      <c r="L72" s="929">
        <f t="shared" si="7"/>
        <v>0</v>
      </c>
      <c r="M72" s="929">
        <f t="shared" si="8"/>
        <v>0</v>
      </c>
    </row>
    <row r="73" spans="1:13" s="860" customFormat="1" ht="35.450000000000003" customHeight="1" thickBot="1">
      <c r="A73" s="869"/>
      <c r="B73" s="1171" t="s">
        <v>580</v>
      </c>
      <c r="C73" s="1172"/>
      <c r="D73" s="1172"/>
      <c r="E73" s="1172"/>
      <c r="F73" s="1172"/>
      <c r="G73" s="1172"/>
      <c r="H73" s="1172"/>
      <c r="I73" s="1172"/>
      <c r="J73" s="1173"/>
    </row>
    <row r="74" spans="1:13" s="860" customFormat="1" ht="20.25" thickBot="1">
      <c r="A74" s="839"/>
      <c r="B74" s="839"/>
      <c r="C74" s="1118"/>
      <c r="D74" s="841"/>
      <c r="E74" s="841"/>
      <c r="F74" s="841"/>
      <c r="G74" s="841"/>
      <c r="H74" s="841"/>
      <c r="I74" s="841"/>
      <c r="J74" s="842"/>
    </row>
    <row r="75" spans="1:13" s="860" customFormat="1" ht="20.25" thickBot="1">
      <c r="A75" s="839"/>
      <c r="B75" s="935" t="s">
        <v>248</v>
      </c>
      <c r="C75" s="1119"/>
      <c r="D75" s="936"/>
      <c r="E75" s="936"/>
      <c r="F75" s="936"/>
      <c r="G75" s="936"/>
      <c r="H75" s="936"/>
      <c r="I75" s="936"/>
      <c r="J75" s="937"/>
    </row>
    <row r="76" spans="1:13" s="860" customFormat="1" ht="20.25" thickBot="1">
      <c r="A76" s="869"/>
      <c r="B76" s="938"/>
      <c r="C76" s="1120"/>
      <c r="D76" s="919" t="s">
        <v>212</v>
      </c>
      <c r="E76" s="920"/>
      <c r="F76" s="939"/>
      <c r="G76" s="939"/>
      <c r="H76" s="939"/>
      <c r="I76" s="939"/>
      <c r="J76" s="940"/>
    </row>
    <row r="77" spans="1:13" s="860" customFormat="1" ht="60.75" thickBot="1">
      <c r="A77" s="869"/>
      <c r="B77" s="941" t="s">
        <v>213</v>
      </c>
      <c r="C77" s="1121"/>
      <c r="D77" s="903" t="s">
        <v>207</v>
      </c>
      <c r="E77" s="903" t="s">
        <v>426</v>
      </c>
      <c r="F77" s="903" t="s">
        <v>208</v>
      </c>
      <c r="G77" s="903" t="s">
        <v>209</v>
      </c>
      <c r="H77" s="904" t="s">
        <v>575</v>
      </c>
      <c r="I77" s="922" t="s">
        <v>434</v>
      </c>
      <c r="J77" s="903" t="s">
        <v>210</v>
      </c>
    </row>
    <row r="78" spans="1:13" s="860" customFormat="1" ht="39">
      <c r="A78" s="907" t="str">
        <f t="shared" ref="A78:A85" si="9">LEFT(B78,2)</f>
        <v>Δ3</v>
      </c>
      <c r="B78" s="942" t="s">
        <v>30</v>
      </c>
      <c r="C78" s="1079" t="s">
        <v>443</v>
      </c>
      <c r="D78" s="861">
        <v>0</v>
      </c>
      <c r="E78" s="861">
        <f t="shared" ref="E78:E85" si="10">F78/2</f>
        <v>25</v>
      </c>
      <c r="F78" s="861">
        <f>IF(G78=1,0,VLOOKUP(ScoreCards!$M$13&amp;"-"&amp;A78,Categorisation_N!$F$4:$H$4908,3,FALSE))</f>
        <v>50</v>
      </c>
      <c r="G78" s="861" t="str">
        <f>IF(VLOOKUP(ScoreCards!$M$13&amp;"-"&amp;A78,Categorisation_N!$F$4:$H$4908,3,FALSE)=0,1,"-")</f>
        <v>-</v>
      </c>
      <c r="H78" s="864"/>
      <c r="I78" s="864"/>
      <c r="J78" s="859" t="s">
        <v>431</v>
      </c>
      <c r="L78" s="860">
        <f t="shared" ref="L78:L83" si="11">IF(J78="Κρίσιμη",1,0)</f>
        <v>1</v>
      </c>
      <c r="M78" s="860">
        <f t="shared" ref="M78:M85" si="12">L78*IF(I78&lt;&gt;0,1,0)</f>
        <v>0</v>
      </c>
    </row>
    <row r="79" spans="1:13" s="929" customFormat="1" ht="136.5">
      <c r="A79" s="924" t="str">
        <f t="shared" si="9"/>
        <v>Δ4</v>
      </c>
      <c r="B79" s="943" t="s">
        <v>31</v>
      </c>
      <c r="C79" s="1071" t="s">
        <v>446</v>
      </c>
      <c r="D79" s="926">
        <v>0</v>
      </c>
      <c r="E79" s="926">
        <f t="shared" si="10"/>
        <v>0</v>
      </c>
      <c r="F79" s="926">
        <f>IF(G79=1,0,VLOOKUP(ScoreCards!$M$13&amp;"-"&amp;A79,Categorisation_N!$F$4:$H$4908,3,FALSE))</f>
        <v>0</v>
      </c>
      <c r="G79" s="926">
        <f>IF(VLOOKUP(ScoreCards!$M$13&amp;"-"&amp;A79,Categorisation_N!$F$4:$H$4908,3,FALSE)=0,1,"-")</f>
        <v>1</v>
      </c>
      <c r="H79" s="927"/>
      <c r="I79" s="927"/>
      <c r="J79" s="928"/>
      <c r="L79" s="929">
        <f t="shared" si="11"/>
        <v>0</v>
      </c>
      <c r="M79" s="929">
        <f t="shared" si="12"/>
        <v>0</v>
      </c>
    </row>
    <row r="80" spans="1:13" s="860" customFormat="1">
      <c r="A80" s="907" t="str">
        <f t="shared" si="9"/>
        <v>Δ5</v>
      </c>
      <c r="B80" s="942" t="s">
        <v>32</v>
      </c>
      <c r="C80" s="1079" t="s">
        <v>447</v>
      </c>
      <c r="D80" s="861">
        <v>0</v>
      </c>
      <c r="E80" s="861">
        <f t="shared" si="10"/>
        <v>10</v>
      </c>
      <c r="F80" s="861">
        <f>IF(G80=1,0,VLOOKUP(ScoreCards!$M$13&amp;"-"&amp;A80,Categorisation_N!$F$4:$H$4908,3,FALSE))</f>
        <v>20</v>
      </c>
      <c r="G80" s="861" t="str">
        <f>IF(VLOOKUP(ScoreCards!$M$13&amp;"-"&amp;A80,Categorisation_N!$F$4:$H$4908,3,FALSE)=0,1,"-")</f>
        <v>-</v>
      </c>
      <c r="H80" s="861"/>
      <c r="I80" s="861"/>
      <c r="J80" s="859" t="s">
        <v>431</v>
      </c>
      <c r="L80" s="860">
        <f t="shared" si="11"/>
        <v>1</v>
      </c>
      <c r="M80" s="860">
        <f t="shared" si="12"/>
        <v>0</v>
      </c>
    </row>
    <row r="81" spans="1:13" s="929" customFormat="1">
      <c r="A81" s="924" t="str">
        <f t="shared" si="9"/>
        <v>Δ6</v>
      </c>
      <c r="B81" s="943" t="s">
        <v>252</v>
      </c>
      <c r="C81" s="1071" t="s">
        <v>253</v>
      </c>
      <c r="D81" s="926">
        <v>0</v>
      </c>
      <c r="E81" s="926">
        <f t="shared" si="10"/>
        <v>0</v>
      </c>
      <c r="F81" s="926">
        <f>IF(G81=1,0,VLOOKUP(ScoreCards!$M$13&amp;"-"&amp;A81,Categorisation_N!$F$4:$H$4908,3,FALSE))</f>
        <v>0</v>
      </c>
      <c r="G81" s="926">
        <f>IF(VLOOKUP(ScoreCards!$M$13&amp;"-"&amp;A81,Categorisation_N!$F$4:$H$4908,3,FALSE)=0,1,"-")</f>
        <v>1</v>
      </c>
      <c r="H81" s="926"/>
      <c r="I81" s="926">
        <v>0</v>
      </c>
      <c r="J81" s="928" t="s">
        <v>431</v>
      </c>
      <c r="L81" s="929">
        <f t="shared" si="11"/>
        <v>1</v>
      </c>
      <c r="M81" s="929">
        <f t="shared" si="12"/>
        <v>0</v>
      </c>
    </row>
    <row r="82" spans="1:13" s="929" customFormat="1" ht="39">
      <c r="A82" s="924" t="str">
        <f t="shared" si="9"/>
        <v>Δ6</v>
      </c>
      <c r="B82" s="943" t="s">
        <v>254</v>
      </c>
      <c r="C82" s="1071" t="s">
        <v>255</v>
      </c>
      <c r="D82" s="926">
        <v>0</v>
      </c>
      <c r="E82" s="926">
        <f t="shared" si="10"/>
        <v>0</v>
      </c>
      <c r="F82" s="926">
        <f>IF(G82=1,0,VLOOKUP(ScoreCards!$M$13&amp;"-"&amp;A82,Categorisation_N!$F$4:$H$4908,3,FALSE))</f>
        <v>0</v>
      </c>
      <c r="G82" s="926">
        <f>IF(VLOOKUP(ScoreCards!$M$13&amp;"-"&amp;A82,Categorisation_N!$F$4:$H$4908,3,FALSE)=0,1,"-")</f>
        <v>1</v>
      </c>
      <c r="H82" s="926"/>
      <c r="I82" s="926"/>
      <c r="J82" s="928" t="s">
        <v>431</v>
      </c>
      <c r="L82" s="929">
        <f t="shared" si="11"/>
        <v>1</v>
      </c>
      <c r="M82" s="929">
        <f t="shared" si="12"/>
        <v>0</v>
      </c>
    </row>
    <row r="83" spans="1:13" s="929" customFormat="1" ht="58.5">
      <c r="A83" s="924" t="str">
        <f t="shared" si="9"/>
        <v>Δ6</v>
      </c>
      <c r="B83" s="943" t="s">
        <v>256</v>
      </c>
      <c r="C83" s="1071" t="s">
        <v>257</v>
      </c>
      <c r="D83" s="926">
        <v>0</v>
      </c>
      <c r="E83" s="926">
        <f t="shared" si="10"/>
        <v>0</v>
      </c>
      <c r="F83" s="926">
        <f>IF(G83=1,0,VLOOKUP(ScoreCards!$M$13&amp;"-"&amp;A83,Categorisation_N!$F$4:$H$4908,3,FALSE))</f>
        <v>0</v>
      </c>
      <c r="G83" s="926">
        <f>IF(VLOOKUP(ScoreCards!$M$13&amp;"-"&amp;A83,Categorisation_N!$F$4:$H$4908,3,FALSE)=0,1,"-")</f>
        <v>1</v>
      </c>
      <c r="H83" s="926"/>
      <c r="I83" s="926"/>
      <c r="J83" s="928" t="s">
        <v>431</v>
      </c>
      <c r="L83" s="929">
        <f t="shared" si="11"/>
        <v>1</v>
      </c>
      <c r="M83" s="929">
        <f t="shared" si="12"/>
        <v>0</v>
      </c>
    </row>
    <row r="84" spans="1:13" s="929" customFormat="1" ht="39">
      <c r="A84" s="924" t="str">
        <f t="shared" si="9"/>
        <v>Δ7</v>
      </c>
      <c r="B84" s="943" t="s">
        <v>34</v>
      </c>
      <c r="C84" s="1071" t="s">
        <v>258</v>
      </c>
      <c r="D84" s="926">
        <v>0</v>
      </c>
      <c r="E84" s="926">
        <f t="shared" si="10"/>
        <v>0</v>
      </c>
      <c r="F84" s="926">
        <f>IF(G84=1,0,VLOOKUP(ScoreCards!$M$13&amp;"-"&amp;A84,Categorisation_N!$F$4:$H$4908,3,FALSE))</f>
        <v>0</v>
      </c>
      <c r="G84" s="926">
        <f>IF(VLOOKUP(ScoreCards!$M$13&amp;"-"&amp;A84,Categorisation_N!$F$4:$H$4908,3,FALSE)=0,1,"-")</f>
        <v>1</v>
      </c>
      <c r="H84" s="926"/>
      <c r="I84" s="926"/>
      <c r="J84" s="928"/>
      <c r="L84" s="929">
        <f>IF(J84="Κρίσιμη",1,0)</f>
        <v>0</v>
      </c>
      <c r="M84" s="929">
        <f t="shared" si="12"/>
        <v>0</v>
      </c>
    </row>
    <row r="85" spans="1:13" s="929" customFormat="1" ht="39.75" thickBot="1">
      <c r="A85" s="924" t="str">
        <f t="shared" si="9"/>
        <v>Δ8</v>
      </c>
      <c r="B85" s="944" t="s">
        <v>35</v>
      </c>
      <c r="C85" s="1072" t="s">
        <v>259</v>
      </c>
      <c r="D85" s="926">
        <v>0</v>
      </c>
      <c r="E85" s="926">
        <f t="shared" si="10"/>
        <v>0</v>
      </c>
      <c r="F85" s="926">
        <f>IF(G85=1,0,VLOOKUP(ScoreCards!$M$13&amp;"-"&amp;A85,Categorisation_N!$F$4:$H$4908,3,FALSE))</f>
        <v>0</v>
      </c>
      <c r="G85" s="926">
        <f>IF(VLOOKUP(ScoreCards!$M$13&amp;"-"&amp;A85,Categorisation_N!$F$4:$H$4908,3,FALSE)=0,1,"-")</f>
        <v>1</v>
      </c>
      <c r="H85" s="926"/>
      <c r="I85" s="926"/>
      <c r="J85" s="945"/>
      <c r="L85" s="929">
        <f>IF(J85="Κρίσιμη",1,0)</f>
        <v>0</v>
      </c>
      <c r="M85" s="929">
        <f t="shared" si="12"/>
        <v>0</v>
      </c>
    </row>
    <row r="86" spans="1:13" s="860" customFormat="1" ht="20.25" thickBot="1">
      <c r="A86" s="869"/>
      <c r="B86" s="931" t="s">
        <v>578</v>
      </c>
      <c r="C86" s="1122"/>
      <c r="D86" s="932"/>
      <c r="E86" s="932"/>
      <c r="F86" s="932"/>
      <c r="G86" s="933"/>
      <c r="H86" s="933"/>
      <c r="I86" s="933"/>
      <c r="J86" s="934"/>
    </row>
    <row r="87" spans="1:13" s="860" customFormat="1" ht="20.25" thickBot="1">
      <c r="A87" s="839"/>
      <c r="B87" s="839"/>
      <c r="C87" s="1118"/>
      <c r="D87" s="841"/>
      <c r="E87" s="841"/>
      <c r="F87" s="841"/>
      <c r="G87" s="841"/>
      <c r="H87" s="841"/>
      <c r="I87" s="841"/>
      <c r="J87" s="842"/>
    </row>
    <row r="88" spans="1:13" s="860" customFormat="1" ht="20.25" thickBot="1">
      <c r="A88" s="869"/>
      <c r="B88" s="946" t="s">
        <v>261</v>
      </c>
      <c r="C88" s="1067"/>
      <c r="D88" s="947"/>
      <c r="E88" s="947"/>
      <c r="F88" s="947"/>
      <c r="G88" s="947"/>
      <c r="H88" s="947"/>
      <c r="I88" s="947"/>
      <c r="J88" s="948"/>
    </row>
    <row r="89" spans="1:13" s="860" customFormat="1" ht="20.25" thickBot="1">
      <c r="A89" s="869"/>
      <c r="B89" s="949"/>
      <c r="C89" s="1068"/>
      <c r="D89" s="919" t="s">
        <v>212</v>
      </c>
      <c r="E89" s="920"/>
      <c r="F89" s="939"/>
      <c r="G89" s="939"/>
      <c r="H89" s="939"/>
      <c r="I89" s="939"/>
      <c r="J89" s="940"/>
    </row>
    <row r="90" spans="1:13" s="860" customFormat="1" ht="60.75" thickBot="1">
      <c r="A90" s="869"/>
      <c r="B90" s="950" t="s">
        <v>213</v>
      </c>
      <c r="C90" s="1073"/>
      <c r="D90" s="951" t="s">
        <v>207</v>
      </c>
      <c r="E90" s="903" t="s">
        <v>426</v>
      </c>
      <c r="F90" s="903" t="s">
        <v>208</v>
      </c>
      <c r="G90" s="903" t="s">
        <v>209</v>
      </c>
      <c r="H90" s="904" t="s">
        <v>575</v>
      </c>
      <c r="I90" s="922" t="s">
        <v>434</v>
      </c>
      <c r="J90" s="903" t="s">
        <v>210</v>
      </c>
    </row>
    <row r="91" spans="1:13" s="860" customFormat="1">
      <c r="A91" s="907"/>
      <c r="B91" s="952" t="s">
        <v>37</v>
      </c>
      <c r="C91" s="1123" t="s">
        <v>264</v>
      </c>
      <c r="D91" s="864"/>
      <c r="E91" s="861"/>
      <c r="F91" s="861"/>
      <c r="G91" s="861"/>
      <c r="H91" s="864"/>
      <c r="I91" s="864"/>
      <c r="J91" s="859"/>
    </row>
    <row r="92" spans="1:13" s="860" customFormat="1">
      <c r="A92" s="907"/>
      <c r="B92" s="953" t="s">
        <v>265</v>
      </c>
      <c r="C92" s="1066" t="s">
        <v>266</v>
      </c>
      <c r="D92" s="864"/>
      <c r="E92" s="861"/>
      <c r="F92" s="861"/>
      <c r="G92" s="861"/>
      <c r="H92" s="864"/>
      <c r="I92" s="864"/>
      <c r="J92" s="859"/>
    </row>
    <row r="93" spans="1:13" s="929" customFormat="1" ht="39">
      <c r="A93" s="924"/>
      <c r="B93" s="1096" t="s">
        <v>267</v>
      </c>
      <c r="C93" s="1075" t="s">
        <v>457</v>
      </c>
      <c r="D93" s="927"/>
      <c r="E93" s="926"/>
      <c r="F93" s="1097"/>
      <c r="G93" s="959">
        <v>1</v>
      </c>
      <c r="H93" s="960"/>
      <c r="I93" s="927"/>
      <c r="J93" s="928"/>
    </row>
    <row r="94" spans="1:13" s="929" customFormat="1" ht="58.5">
      <c r="A94" s="924" t="str">
        <f>LEFT(B94,2)</f>
        <v>Ε1</v>
      </c>
      <c r="B94" s="925" t="s">
        <v>430</v>
      </c>
      <c r="C94" s="1076" t="s">
        <v>263</v>
      </c>
      <c r="D94" s="927">
        <v>0</v>
      </c>
      <c r="E94" s="926">
        <f t="shared" ref="E94:E106" si="13">F94/2</f>
        <v>0</v>
      </c>
      <c r="F94" s="926">
        <f>IF(G94=1,0,ScoreCards!$F$4)</f>
        <v>0</v>
      </c>
      <c r="G94" s="926">
        <f>IF($G$93=0,IF(VLOOKUP(ScoreCards!$M$13&amp;"-"&amp;A94,Categorisation_N!$F$4:$H$4908,3,FALSE)=0,1,"-"),1)</f>
        <v>1</v>
      </c>
      <c r="H94" s="927"/>
      <c r="I94" s="927"/>
      <c r="J94" s="928"/>
      <c r="L94" s="929">
        <f t="shared" ref="L94:L109" si="14">IF(J94="Κρίσιμη",1,0)</f>
        <v>0</v>
      </c>
      <c r="M94" s="929">
        <f t="shared" ref="M94:M109" si="15">L94*IF(I94&lt;&gt;0,1,0)</f>
        <v>0</v>
      </c>
    </row>
    <row r="95" spans="1:13" s="929" customFormat="1" ht="39">
      <c r="A95" s="924" t="str">
        <f t="shared" ref="A95:A143" si="16">LEFT(B95,2)</f>
        <v>Ε1</v>
      </c>
      <c r="B95" s="925" t="s">
        <v>269</v>
      </c>
      <c r="C95" s="1076" t="s">
        <v>458</v>
      </c>
      <c r="D95" s="927">
        <v>0</v>
      </c>
      <c r="E95" s="926">
        <f t="shared" si="13"/>
        <v>0</v>
      </c>
      <c r="F95" s="926">
        <f>IF(G95=1,0,ScoreCards!$F$4)</f>
        <v>0</v>
      </c>
      <c r="G95" s="926">
        <f>IF($G$93=0,IF(VLOOKUP(ScoreCards!$M$13&amp;"-"&amp;A95,Categorisation_N!$F$4:$H$4908,3,FALSE)=0,1,"-"),1)</f>
        <v>1</v>
      </c>
      <c r="H95" s="927"/>
      <c r="I95" s="927"/>
      <c r="J95" s="928"/>
      <c r="L95" s="929">
        <f t="shared" si="14"/>
        <v>0</v>
      </c>
      <c r="M95" s="929">
        <f t="shared" si="15"/>
        <v>0</v>
      </c>
    </row>
    <row r="96" spans="1:13" s="929" customFormat="1" ht="39">
      <c r="A96" s="924" t="str">
        <f t="shared" si="16"/>
        <v>Ε1</v>
      </c>
      <c r="B96" s="925" t="s">
        <v>271</v>
      </c>
      <c r="C96" s="1076" t="s">
        <v>272</v>
      </c>
      <c r="D96" s="927">
        <v>0</v>
      </c>
      <c r="E96" s="926">
        <f t="shared" si="13"/>
        <v>0</v>
      </c>
      <c r="F96" s="926">
        <f>IF(G96=1,0,ScoreCards!$F$4)</f>
        <v>0</v>
      </c>
      <c r="G96" s="926">
        <f>IF($G$93=0,IF(VLOOKUP(ScoreCards!$M$13&amp;"-"&amp;A96,Categorisation_N!$F$4:$H$4908,3,FALSE)=0,1,"-"),1)</f>
        <v>1</v>
      </c>
      <c r="H96" s="927"/>
      <c r="I96" s="927"/>
      <c r="J96" s="928"/>
      <c r="L96" s="929">
        <f t="shared" si="14"/>
        <v>0</v>
      </c>
      <c r="M96" s="929">
        <f t="shared" si="15"/>
        <v>0</v>
      </c>
    </row>
    <row r="97" spans="1:13" s="929" customFormat="1" ht="58.5">
      <c r="A97" s="924" t="str">
        <f t="shared" si="16"/>
        <v>Ε1</v>
      </c>
      <c r="B97" s="925" t="s">
        <v>273</v>
      </c>
      <c r="C97" s="1076" t="s">
        <v>445</v>
      </c>
      <c r="D97" s="927">
        <v>0</v>
      </c>
      <c r="E97" s="926">
        <f t="shared" si="13"/>
        <v>0</v>
      </c>
      <c r="F97" s="926">
        <f>IF(G97=1,0,VLOOKUP(ScoreCards!$M$13&amp;"-"&amp;A97,Categorisation_N!$F$4:$H$4908,3,FALSE))</f>
        <v>0</v>
      </c>
      <c r="G97" s="926">
        <f>IF($G$93=0,IF(VLOOKUP(ScoreCards!$M$13&amp;"-"&amp;A97,Categorisation_N!$F$4:$H$4908,3,FALSE)=0,1,"-"),1)</f>
        <v>1</v>
      </c>
      <c r="H97" s="927"/>
      <c r="I97" s="927"/>
      <c r="J97" s="928" t="s">
        <v>431</v>
      </c>
      <c r="L97" s="929">
        <f t="shared" si="14"/>
        <v>1</v>
      </c>
      <c r="M97" s="929">
        <f t="shared" si="15"/>
        <v>0</v>
      </c>
    </row>
    <row r="98" spans="1:13" s="929" customFormat="1" ht="58.5">
      <c r="A98" s="924" t="str">
        <f t="shared" si="16"/>
        <v>Ε1</v>
      </c>
      <c r="B98" s="925" t="s">
        <v>276</v>
      </c>
      <c r="C98" s="1076" t="s">
        <v>277</v>
      </c>
      <c r="D98" s="927">
        <v>0</v>
      </c>
      <c r="E98" s="926">
        <f t="shared" si="13"/>
        <v>0</v>
      </c>
      <c r="F98" s="926">
        <f>IF(G98=1,0,ScoreCards!$F$4)</f>
        <v>0</v>
      </c>
      <c r="G98" s="926">
        <f>IF($G$93=0,IF(VLOOKUP(ScoreCards!$M$13&amp;"-"&amp;A98,Categorisation_N!$F$4:$H$4908,3,FALSE)=0,1,"-"),1)</f>
        <v>1</v>
      </c>
      <c r="H98" s="927"/>
      <c r="I98" s="927"/>
      <c r="J98" s="928"/>
      <c r="L98" s="929">
        <f t="shared" si="14"/>
        <v>0</v>
      </c>
      <c r="M98" s="929">
        <f t="shared" si="15"/>
        <v>0</v>
      </c>
    </row>
    <row r="99" spans="1:13" s="929" customFormat="1" ht="39">
      <c r="A99" s="924" t="str">
        <f t="shared" si="16"/>
        <v>Ε1</v>
      </c>
      <c r="B99" s="925" t="s">
        <v>278</v>
      </c>
      <c r="C99" s="1076" t="s">
        <v>279</v>
      </c>
      <c r="D99" s="927">
        <v>0</v>
      </c>
      <c r="E99" s="926">
        <f t="shared" si="13"/>
        <v>0</v>
      </c>
      <c r="F99" s="926">
        <f>IF(G99=1,0,VLOOKUP(ScoreCards!$M$13&amp;"-"&amp;A99,Categorisation_N!$F$4:$H$4908,3,FALSE))</f>
        <v>0</v>
      </c>
      <c r="G99" s="926">
        <f>IF($G$93=0,IF(VLOOKUP(ScoreCards!$M$13&amp;"-"&amp;A99,Categorisation_N!$F$4:$H$4908,3,FALSE)=0,1,"-"),1)</f>
        <v>1</v>
      </c>
      <c r="H99" s="927"/>
      <c r="I99" s="927"/>
      <c r="J99" s="928" t="s">
        <v>431</v>
      </c>
      <c r="L99" s="929">
        <f t="shared" si="14"/>
        <v>1</v>
      </c>
      <c r="M99" s="929">
        <f t="shared" si="15"/>
        <v>0</v>
      </c>
    </row>
    <row r="100" spans="1:13" s="860" customFormat="1" ht="39">
      <c r="A100" s="907" t="str">
        <f t="shared" si="16"/>
        <v>Ε1</v>
      </c>
      <c r="B100" s="954" t="s">
        <v>280</v>
      </c>
      <c r="C100" s="1074" t="s">
        <v>512</v>
      </c>
      <c r="D100" s="864"/>
      <c r="E100" s="861"/>
      <c r="F100" s="861"/>
      <c r="G100" s="956">
        <v>0</v>
      </c>
      <c r="H100" s="957"/>
      <c r="I100" s="864"/>
      <c r="J100" s="859"/>
      <c r="L100" s="860">
        <f t="shared" si="14"/>
        <v>0</v>
      </c>
      <c r="M100" s="860">
        <f t="shared" si="15"/>
        <v>0</v>
      </c>
    </row>
    <row r="101" spans="1:13" s="860" customFormat="1" ht="78">
      <c r="A101" s="907" t="str">
        <f t="shared" si="16"/>
        <v>Ε1</v>
      </c>
      <c r="B101" s="942" t="s">
        <v>282</v>
      </c>
      <c r="C101" s="1066" t="s">
        <v>448</v>
      </c>
      <c r="D101" s="864">
        <v>0</v>
      </c>
      <c r="E101" s="861">
        <f t="shared" si="13"/>
        <v>10</v>
      </c>
      <c r="F101" s="861">
        <f>IF(G101=1,0,ScoreCards!$F$4)</f>
        <v>20</v>
      </c>
      <c r="G101" s="861" t="str">
        <f>IF($G$100=0,IF(VLOOKUP(ScoreCards!$M$13&amp;"-"&amp;A101,Categorisation_N!$F$4:$H$4908,3,FALSE)=0,1,"-"),1)</f>
        <v>-</v>
      </c>
      <c r="H101" s="864"/>
      <c r="I101" s="864"/>
      <c r="J101" s="859"/>
      <c r="L101" s="860">
        <f t="shared" si="14"/>
        <v>0</v>
      </c>
      <c r="M101" s="860">
        <f t="shared" si="15"/>
        <v>0</v>
      </c>
    </row>
    <row r="102" spans="1:13" s="860" customFormat="1" ht="39">
      <c r="A102" s="907" t="str">
        <f t="shared" si="16"/>
        <v>Ε1</v>
      </c>
      <c r="B102" s="942" t="s">
        <v>284</v>
      </c>
      <c r="C102" s="1066" t="s">
        <v>285</v>
      </c>
      <c r="D102" s="864">
        <v>0</v>
      </c>
      <c r="E102" s="861">
        <f t="shared" si="13"/>
        <v>10</v>
      </c>
      <c r="F102" s="861">
        <f>IF(G102=1,0,ScoreCards!$F$4)</f>
        <v>20</v>
      </c>
      <c r="G102" s="861" t="str">
        <f>IF($G$100=0,IF(VLOOKUP(ScoreCards!$M$13&amp;"-"&amp;A102,Categorisation_N!$F$4:$H$4908,3,FALSE)=0,1,"-"),1)</f>
        <v>-</v>
      </c>
      <c r="H102" s="864"/>
      <c r="I102" s="864"/>
      <c r="J102" s="859"/>
      <c r="L102" s="860">
        <f t="shared" si="14"/>
        <v>0</v>
      </c>
      <c r="M102" s="860">
        <f t="shared" si="15"/>
        <v>0</v>
      </c>
    </row>
    <row r="103" spans="1:13" s="929" customFormat="1">
      <c r="A103" s="924" t="str">
        <f t="shared" si="16"/>
        <v>Ε1</v>
      </c>
      <c r="B103" s="1096" t="s">
        <v>286</v>
      </c>
      <c r="C103" s="1075" t="s">
        <v>287</v>
      </c>
      <c r="D103" s="927"/>
      <c r="E103" s="926"/>
      <c r="F103" s="926"/>
      <c r="G103" s="959">
        <v>1</v>
      </c>
      <c r="H103" s="960"/>
      <c r="I103" s="927"/>
      <c r="J103" s="928"/>
      <c r="L103" s="929">
        <f t="shared" si="14"/>
        <v>0</v>
      </c>
      <c r="M103" s="929">
        <f t="shared" si="15"/>
        <v>0</v>
      </c>
    </row>
    <row r="104" spans="1:13" s="929" customFormat="1" ht="58.5">
      <c r="A104" s="924" t="str">
        <f t="shared" si="16"/>
        <v>Ε1</v>
      </c>
      <c r="B104" s="943" t="s">
        <v>288</v>
      </c>
      <c r="C104" s="1076" t="s">
        <v>449</v>
      </c>
      <c r="D104" s="927">
        <v>0</v>
      </c>
      <c r="E104" s="926">
        <f t="shared" si="13"/>
        <v>0</v>
      </c>
      <c r="F104" s="926">
        <f>IF(G104=1,0,VLOOKUP(ScoreCards!$M$13&amp;"-"&amp;A104,Categorisation_N!$F$4:$H$4908,3,FALSE))</f>
        <v>0</v>
      </c>
      <c r="G104" s="926">
        <f>IF($G$103=0,IF(VLOOKUP(ScoreCards!$M$13&amp;"-"&amp;A104,Categorisation_N!$F$4:$H$4908,3,FALSE)=0,1,"-"),1)</f>
        <v>1</v>
      </c>
      <c r="H104" s="927"/>
      <c r="I104" s="927"/>
      <c r="J104" s="928" t="s">
        <v>431</v>
      </c>
      <c r="L104" s="929">
        <f t="shared" si="14"/>
        <v>1</v>
      </c>
      <c r="M104" s="929">
        <f t="shared" si="15"/>
        <v>0</v>
      </c>
    </row>
    <row r="105" spans="1:13" s="929" customFormat="1" ht="78">
      <c r="A105" s="924" t="str">
        <f t="shared" si="16"/>
        <v>Ε1</v>
      </c>
      <c r="B105" s="943" t="s">
        <v>290</v>
      </c>
      <c r="C105" s="1124" t="s">
        <v>451</v>
      </c>
      <c r="D105" s="927">
        <v>0</v>
      </c>
      <c r="E105" s="926">
        <f t="shared" ref="E105" si="17">F105/2</f>
        <v>0</v>
      </c>
      <c r="F105" s="926">
        <f>IF(G105=1,0,VLOOKUP(ScoreCards!$M$13&amp;"-"&amp;A105,Categorisation_N!$F$4:$H$4908,3,FALSE))</f>
        <v>0</v>
      </c>
      <c r="G105" s="926">
        <f>IF($G$103=0,IF(VLOOKUP(ScoreCards!$M$13&amp;"-"&amp;A105,Categorisation_N!$F$4:$H$4908,3,FALSE)=0,1,"-"),1)</f>
        <v>1</v>
      </c>
      <c r="H105" s="927"/>
      <c r="I105" s="927"/>
      <c r="J105" s="928"/>
      <c r="L105" s="929">
        <f t="shared" si="14"/>
        <v>0</v>
      </c>
      <c r="M105" s="929">
        <f t="shared" si="15"/>
        <v>0</v>
      </c>
    </row>
    <row r="106" spans="1:13" s="929" customFormat="1">
      <c r="A106" s="924" t="str">
        <f t="shared" si="16"/>
        <v>Ε1</v>
      </c>
      <c r="B106" s="943" t="s">
        <v>450</v>
      </c>
      <c r="C106" s="1076" t="s">
        <v>291</v>
      </c>
      <c r="D106" s="927">
        <v>0</v>
      </c>
      <c r="E106" s="926">
        <f t="shared" si="13"/>
        <v>0</v>
      </c>
      <c r="F106" s="926">
        <f>IF(G106=1,0,VLOOKUP(ScoreCards!$M$13&amp;"-"&amp;A106,Categorisation_N!$F$4:$H$4908,3,FALSE))</f>
        <v>0</v>
      </c>
      <c r="G106" s="926">
        <f>IF($G$103=0,IF(VLOOKUP(ScoreCards!$M$13&amp;"-"&amp;A106,Categorisation_N!$F$4:$H$4908,3,FALSE)=0,1,"-"),1)</f>
        <v>1</v>
      </c>
      <c r="H106" s="927"/>
      <c r="I106" s="927"/>
      <c r="J106" s="928" t="s">
        <v>431</v>
      </c>
      <c r="L106" s="929">
        <f t="shared" si="14"/>
        <v>1</v>
      </c>
      <c r="M106" s="929">
        <f t="shared" si="15"/>
        <v>0</v>
      </c>
    </row>
    <row r="107" spans="1:13" s="929" customFormat="1" ht="39">
      <c r="A107" s="924" t="str">
        <f t="shared" si="16"/>
        <v>Ε1</v>
      </c>
      <c r="B107" s="958" t="s">
        <v>452</v>
      </c>
      <c r="C107" s="1075" t="s">
        <v>453</v>
      </c>
      <c r="D107" s="927"/>
      <c r="E107" s="926"/>
      <c r="F107" s="926"/>
      <c r="G107" s="959">
        <f>IF(OR(G93=0,G100=0,G103=0),1,0)</f>
        <v>1</v>
      </c>
      <c r="H107" s="960"/>
      <c r="I107" s="927"/>
      <c r="J107" s="928"/>
      <c r="L107" s="929">
        <f t="shared" si="14"/>
        <v>0</v>
      </c>
      <c r="M107" s="929">
        <f t="shared" si="15"/>
        <v>0</v>
      </c>
    </row>
    <row r="108" spans="1:13" s="929" customFormat="1">
      <c r="A108" s="924" t="str">
        <f t="shared" si="16"/>
        <v>Ε1</v>
      </c>
      <c r="B108" s="943" t="s">
        <v>454</v>
      </c>
      <c r="C108" s="1125" t="s">
        <v>583</v>
      </c>
      <c r="D108" s="927">
        <v>0</v>
      </c>
      <c r="E108" s="926">
        <f t="shared" ref="E108:E109" si="18">F108/2</f>
        <v>0</v>
      </c>
      <c r="F108" s="926">
        <f>IF(G108=1,0,VLOOKUP(ScoreCards!$M$13&amp;"-"&amp;A108,Categorisation_N!$F$4:$H$4908,3,FALSE))</f>
        <v>0</v>
      </c>
      <c r="G108" s="926">
        <f>IF($G$107=0,IF(VLOOKUP(ScoreCards!$M$13&amp;"-"&amp;A108,Categorisation_N!$F$4:$H$4908,3,FALSE)=0,1,"-"),1)</f>
        <v>1</v>
      </c>
      <c r="H108" s="927"/>
      <c r="I108" s="927"/>
      <c r="J108" s="928"/>
      <c r="L108" s="929">
        <f t="shared" si="14"/>
        <v>0</v>
      </c>
      <c r="M108" s="929">
        <f t="shared" si="15"/>
        <v>0</v>
      </c>
    </row>
    <row r="109" spans="1:13" s="929" customFormat="1" ht="58.5">
      <c r="A109" s="924" t="str">
        <f t="shared" si="16"/>
        <v>Ε1</v>
      </c>
      <c r="B109" s="943" t="s">
        <v>455</v>
      </c>
      <c r="C109" s="1076" t="s">
        <v>456</v>
      </c>
      <c r="D109" s="927">
        <v>0</v>
      </c>
      <c r="E109" s="926">
        <f t="shared" si="18"/>
        <v>0</v>
      </c>
      <c r="F109" s="926">
        <f>IF(G109=1,0,VLOOKUP(ScoreCards!$M$13&amp;"-"&amp;A109,Categorisation_N!$F$4:$H$4908,3,FALSE))</f>
        <v>0</v>
      </c>
      <c r="G109" s="926">
        <f>IF($G$107=0,IF(VLOOKUP(ScoreCards!$M$13&amp;"-"&amp;A109,Categorisation_N!$F$4:$H$4908,3,FALSE)=0,1,"-"),1)</f>
        <v>1</v>
      </c>
      <c r="H109" s="927"/>
      <c r="I109" s="927"/>
      <c r="J109" s="928"/>
      <c r="L109" s="929">
        <f t="shared" si="14"/>
        <v>0</v>
      </c>
      <c r="M109" s="929">
        <f t="shared" si="15"/>
        <v>0</v>
      </c>
    </row>
    <row r="110" spans="1:13" s="860" customFormat="1">
      <c r="A110" s="907" t="str">
        <f t="shared" si="16"/>
        <v>Ε2</v>
      </c>
      <c r="B110" s="942" t="s">
        <v>38</v>
      </c>
      <c r="C110" s="1066" t="s">
        <v>459</v>
      </c>
      <c r="D110" s="864"/>
      <c r="E110" s="861"/>
      <c r="F110" s="955"/>
      <c r="G110" s="861"/>
      <c r="H110" s="864"/>
      <c r="I110" s="864"/>
      <c r="J110" s="859"/>
    </row>
    <row r="111" spans="1:13" s="860" customFormat="1">
      <c r="A111" s="907" t="str">
        <f t="shared" si="16"/>
        <v>Ε2</v>
      </c>
      <c r="B111" s="961" t="s">
        <v>38</v>
      </c>
      <c r="C111" s="1066" t="s">
        <v>467</v>
      </c>
      <c r="D111" s="864"/>
      <c r="E111" s="861"/>
      <c r="F111" s="955"/>
      <c r="G111" s="861"/>
      <c r="H111" s="864"/>
      <c r="I111" s="864"/>
      <c r="J111" s="859"/>
    </row>
    <row r="112" spans="1:13" s="860" customFormat="1" ht="78">
      <c r="A112" s="907" t="str">
        <f t="shared" si="16"/>
        <v>Ε2</v>
      </c>
      <c r="B112" s="962" t="s">
        <v>460</v>
      </c>
      <c r="C112" s="1074" t="s">
        <v>461</v>
      </c>
      <c r="D112" s="864"/>
      <c r="E112" s="861"/>
      <c r="F112" s="861"/>
      <c r="G112" s="956">
        <v>0</v>
      </c>
      <c r="H112" s="957"/>
      <c r="I112" s="864"/>
      <c r="J112" s="859" t="s">
        <v>431</v>
      </c>
    </row>
    <row r="113" spans="1:13" s="860" customFormat="1" ht="58.5">
      <c r="A113" s="907" t="str">
        <f t="shared" si="16"/>
        <v>Ε2</v>
      </c>
      <c r="B113" s="942" t="s">
        <v>462</v>
      </c>
      <c r="C113" s="1066" t="s">
        <v>497</v>
      </c>
      <c r="D113" s="864">
        <v>0</v>
      </c>
      <c r="E113" s="861">
        <f>F113/2</f>
        <v>20</v>
      </c>
      <c r="F113" s="861">
        <f>IF(G113=1,0,VLOOKUP(ScoreCards!$M$13&amp;"-"&amp;A113,Categorisation_N!$F$4:$H$4908,3,FALSE))</f>
        <v>40</v>
      </c>
      <c r="G113" s="861" t="str">
        <f>IF($G$112=0,IF(VLOOKUP(ScoreCards!$M$13&amp;"-"&amp;A113,Categorisation_N!$F$4:$H$4908,3,FALSE)=0,1,"-"),1)</f>
        <v>-</v>
      </c>
      <c r="H113" s="864"/>
      <c r="I113" s="864"/>
      <c r="J113" s="859" t="s">
        <v>431</v>
      </c>
      <c r="L113" s="860">
        <f t="shared" ref="L113:L143" si="19">IF(J113="Κρίσιμη",1,0)</f>
        <v>1</v>
      </c>
      <c r="M113" s="860">
        <f t="shared" ref="M113:M143" si="20">L113*IF(I113&lt;&gt;0,1,0)</f>
        <v>0</v>
      </c>
    </row>
    <row r="114" spans="1:13" s="860" customFormat="1" ht="58.5">
      <c r="A114" s="907" t="str">
        <f t="shared" si="16"/>
        <v>Ε2</v>
      </c>
      <c r="B114" s="942" t="s">
        <v>464</v>
      </c>
      <c r="C114" s="1066" t="s">
        <v>498</v>
      </c>
      <c r="D114" s="864">
        <v>0</v>
      </c>
      <c r="E114" s="861">
        <f t="shared" ref="E114:E115" si="21">F114/2</f>
        <v>20</v>
      </c>
      <c r="F114" s="861">
        <f>IF(G114=1,0,VLOOKUP(ScoreCards!$M$13&amp;"-"&amp;A114,Categorisation_N!$F$4:$H$4908,3,FALSE))</f>
        <v>40</v>
      </c>
      <c r="G114" s="861" t="str">
        <f>IF($G$112=0,IF(VLOOKUP(ScoreCards!$M$13&amp;"-"&amp;A114,Categorisation_N!$F$4:$H$4908,3,FALSE)=0,1,"-"),1)</f>
        <v>-</v>
      </c>
      <c r="H114" s="864"/>
      <c r="I114" s="864"/>
      <c r="J114" s="859" t="s">
        <v>431</v>
      </c>
      <c r="L114" s="860">
        <f t="shared" si="19"/>
        <v>1</v>
      </c>
      <c r="M114" s="860">
        <f t="shared" si="20"/>
        <v>0</v>
      </c>
    </row>
    <row r="115" spans="1:13" s="860" customFormat="1" ht="39">
      <c r="A115" s="907" t="str">
        <f t="shared" si="16"/>
        <v>Ε2</v>
      </c>
      <c r="B115" s="942" t="s">
        <v>463</v>
      </c>
      <c r="C115" s="1066" t="s">
        <v>511</v>
      </c>
      <c r="D115" s="864">
        <v>0</v>
      </c>
      <c r="E115" s="861">
        <f t="shared" si="21"/>
        <v>20</v>
      </c>
      <c r="F115" s="861">
        <f>IF(G115=1,0,VLOOKUP(ScoreCards!$M$13&amp;"-"&amp;A115,Categorisation_N!$F$4:$H$4908,3,FALSE))</f>
        <v>40</v>
      </c>
      <c r="G115" s="861" t="str">
        <f>IF($G$112=0,IF(VLOOKUP(ScoreCards!$M$13&amp;"-"&amp;A115,Categorisation_N!$F$4:$H$4908,3,FALSE)=0,1,"-"),1)</f>
        <v>-</v>
      </c>
      <c r="H115" s="864"/>
      <c r="I115" s="864"/>
      <c r="J115" s="859" t="s">
        <v>431</v>
      </c>
      <c r="L115" s="860">
        <f t="shared" si="19"/>
        <v>1</v>
      </c>
      <c r="M115" s="860">
        <f t="shared" si="20"/>
        <v>0</v>
      </c>
    </row>
    <row r="116" spans="1:13" s="929" customFormat="1" ht="58.5">
      <c r="A116" s="924" t="str">
        <f t="shared" si="16"/>
        <v>Ε2</v>
      </c>
      <c r="B116" s="958" t="s">
        <v>465</v>
      </c>
      <c r="C116" s="1075" t="s">
        <v>466</v>
      </c>
      <c r="D116" s="927"/>
      <c r="E116" s="926"/>
      <c r="F116" s="926"/>
      <c r="G116" s="959">
        <v>1</v>
      </c>
      <c r="H116" s="960"/>
      <c r="I116" s="927"/>
      <c r="J116" s="928"/>
    </row>
    <row r="117" spans="1:13" s="929" customFormat="1" ht="58.5">
      <c r="A117" s="924" t="str">
        <f t="shared" si="16"/>
        <v>Ε2</v>
      </c>
      <c r="B117" s="943" t="s">
        <v>509</v>
      </c>
      <c r="C117" s="1076" t="s">
        <v>466</v>
      </c>
      <c r="D117" s="927">
        <v>0</v>
      </c>
      <c r="E117" s="926">
        <f t="shared" ref="E117" si="22">F117/2</f>
        <v>0</v>
      </c>
      <c r="F117" s="926">
        <f>IF(G117=1,0,VLOOKUP(ScoreCards!$M$13&amp;"-"&amp;A117,Categorisation_N!$F$4:$H$4908,3,FALSE))</f>
        <v>0</v>
      </c>
      <c r="G117" s="926">
        <f>IF($G$116=0,IF(VLOOKUP(ScoreCards!$M$13&amp;"-"&amp;A117,Categorisation_N!$F$4:$H$4908,3,FALSE)=0,1,"-"),1)</f>
        <v>1</v>
      </c>
      <c r="H117" s="927"/>
      <c r="I117" s="927"/>
      <c r="J117" s="928" t="s">
        <v>431</v>
      </c>
      <c r="L117" s="929">
        <f t="shared" ref="L117" si="23">IF(J117="Κρίσιμη",1,0)</f>
        <v>1</v>
      </c>
      <c r="M117" s="929">
        <f t="shared" ref="M117" si="24">L117*IF(I117&lt;&gt;0,1,0)</f>
        <v>0</v>
      </c>
    </row>
    <row r="118" spans="1:13" s="929" customFormat="1" ht="78">
      <c r="A118" s="924" t="str">
        <f t="shared" si="16"/>
        <v>Ε2</v>
      </c>
      <c r="B118" s="958" t="s">
        <v>468</v>
      </c>
      <c r="C118" s="1075" t="s">
        <v>469</v>
      </c>
      <c r="D118" s="927"/>
      <c r="E118" s="926"/>
      <c r="F118" s="926"/>
      <c r="G118" s="959">
        <f>IF(OR(G112=0,G116=0),1,0)</f>
        <v>1</v>
      </c>
      <c r="H118" s="960"/>
      <c r="I118" s="927"/>
      <c r="J118" s="928"/>
    </row>
    <row r="119" spans="1:13" s="929" customFormat="1" ht="58.5">
      <c r="A119" s="924" t="str">
        <f t="shared" si="16"/>
        <v>Ε2</v>
      </c>
      <c r="B119" s="943" t="s">
        <v>510</v>
      </c>
      <c r="C119" s="1076" t="s">
        <v>469</v>
      </c>
      <c r="D119" s="927">
        <v>0</v>
      </c>
      <c r="E119" s="926">
        <f t="shared" ref="E119" si="25">F119/2</f>
        <v>0</v>
      </c>
      <c r="F119" s="926">
        <f>IF(G119=1,0,VLOOKUP(ScoreCards!$M$13&amp;"-"&amp;A119,Categorisation_N!$F$4:$H$4908,3,FALSE))</f>
        <v>0</v>
      </c>
      <c r="G119" s="926">
        <f>IF($G$118=0,IF(VLOOKUP(ScoreCards!$M$13&amp;"-"&amp;A119,Categorisation_N!$F$4:$H$4908,3,FALSE)=0,1,"-"),1)</f>
        <v>1</v>
      </c>
      <c r="H119" s="927"/>
      <c r="I119" s="927"/>
      <c r="J119" s="928"/>
      <c r="L119" s="929">
        <f t="shared" ref="L119" si="26">IF(J119="Κρίσιμη",1,0)</f>
        <v>0</v>
      </c>
      <c r="M119" s="929">
        <f t="shared" ref="M119" si="27">L119*IF(I119&lt;&gt;0,1,0)</f>
        <v>0</v>
      </c>
    </row>
    <row r="120" spans="1:13" s="860" customFormat="1">
      <c r="A120" s="907" t="str">
        <f t="shared" si="16"/>
        <v>Ε3</v>
      </c>
      <c r="B120" s="961" t="s">
        <v>39</v>
      </c>
      <c r="C120" s="1066" t="s">
        <v>472</v>
      </c>
      <c r="D120" s="864"/>
      <c r="E120" s="861"/>
      <c r="F120" s="861"/>
      <c r="G120" s="861"/>
      <c r="H120" s="864"/>
      <c r="I120" s="864"/>
      <c r="J120" s="859"/>
    </row>
    <row r="121" spans="1:13" s="860" customFormat="1">
      <c r="A121" s="907" t="str">
        <f t="shared" si="16"/>
        <v>Ε3</v>
      </c>
      <c r="B121" s="962" t="s">
        <v>470</v>
      </c>
      <c r="C121" s="1074" t="s">
        <v>513</v>
      </c>
      <c r="D121" s="864"/>
      <c r="E121" s="861"/>
      <c r="F121" s="861"/>
      <c r="G121" s="861"/>
      <c r="H121" s="864"/>
      <c r="I121" s="864"/>
      <c r="J121" s="859"/>
    </row>
    <row r="122" spans="1:13" s="929" customFormat="1" ht="78">
      <c r="A122" s="924" t="str">
        <f t="shared" si="16"/>
        <v>Ε3</v>
      </c>
      <c r="B122" s="943" t="s">
        <v>515</v>
      </c>
      <c r="C122" s="1076" t="s">
        <v>541</v>
      </c>
      <c r="D122" s="927">
        <v>1</v>
      </c>
      <c r="E122" s="926">
        <f t="shared" ref="E122:E133" si="28">F122/2</f>
        <v>0</v>
      </c>
      <c r="F122" s="926">
        <f>IF(G122=1,0,ScoreCards!$F$5)</f>
        <v>0</v>
      </c>
      <c r="G122" s="926">
        <f>IF(VLOOKUP(ScoreCards!$M$13&amp;"-"&amp;A122,Categorisation_N!$F$4:$H$4908,3,FALSE)=0,1,"-")</f>
        <v>1</v>
      </c>
      <c r="H122" s="927"/>
      <c r="I122" s="927">
        <v>20</v>
      </c>
      <c r="J122" s="928" t="s">
        <v>431</v>
      </c>
      <c r="L122" s="929">
        <f t="shared" ref="L122:L130" si="29">IF(J122="Κρίσιμη",1,0)</f>
        <v>1</v>
      </c>
      <c r="M122" s="929">
        <f t="shared" ref="M122:M130" si="30">L122*IF(I122&lt;&gt;0,1,0)</f>
        <v>1</v>
      </c>
    </row>
    <row r="123" spans="1:13" s="929" customFormat="1" ht="39">
      <c r="A123" s="924" t="str">
        <f t="shared" si="16"/>
        <v>Ε3</v>
      </c>
      <c r="B123" s="943" t="s">
        <v>516</v>
      </c>
      <c r="C123" s="1076" t="s">
        <v>517</v>
      </c>
      <c r="D123" s="927">
        <v>2</v>
      </c>
      <c r="E123" s="926">
        <f t="shared" si="28"/>
        <v>0</v>
      </c>
      <c r="F123" s="926">
        <f>IF(G123=1,0,ScoreCards!$F$5)</f>
        <v>0</v>
      </c>
      <c r="G123" s="926">
        <f>IF(VLOOKUP(ScoreCards!$M$13&amp;"-"&amp;A123,Categorisation_N!$F$4:$H$4908,3,FALSE)=0,1,"-")</f>
        <v>1</v>
      </c>
      <c r="H123" s="927"/>
      <c r="I123" s="927">
        <v>0</v>
      </c>
      <c r="J123" s="928" t="s">
        <v>431</v>
      </c>
      <c r="L123" s="929">
        <f t="shared" si="29"/>
        <v>1</v>
      </c>
      <c r="M123" s="929">
        <f t="shared" si="30"/>
        <v>0</v>
      </c>
    </row>
    <row r="124" spans="1:13" s="929" customFormat="1" ht="58.5">
      <c r="A124" s="924" t="str">
        <f t="shared" si="16"/>
        <v>Ε3</v>
      </c>
      <c r="B124" s="943" t="s">
        <v>518</v>
      </c>
      <c r="C124" s="1076" t="s">
        <v>519</v>
      </c>
      <c r="D124" s="927">
        <v>3</v>
      </c>
      <c r="E124" s="926">
        <f t="shared" si="28"/>
        <v>0</v>
      </c>
      <c r="F124" s="926">
        <f>IF(G124=1,0,ScoreCards!$F$5)</f>
        <v>0</v>
      </c>
      <c r="G124" s="926">
        <f>IF(VLOOKUP(ScoreCards!$M$13&amp;"-"&amp;A124,Categorisation_N!$F$4:$H$4908,3,FALSE)=0,1,"-")</f>
        <v>1</v>
      </c>
      <c r="H124" s="927"/>
      <c r="I124" s="927">
        <v>40</v>
      </c>
      <c r="J124" s="928" t="s">
        <v>431</v>
      </c>
      <c r="L124" s="929">
        <f t="shared" si="29"/>
        <v>1</v>
      </c>
      <c r="M124" s="929">
        <f t="shared" si="30"/>
        <v>1</v>
      </c>
    </row>
    <row r="125" spans="1:13" s="929" customFormat="1" ht="97.5">
      <c r="A125" s="924" t="str">
        <f t="shared" si="16"/>
        <v>Ε3</v>
      </c>
      <c r="B125" s="943" t="s">
        <v>520</v>
      </c>
      <c r="C125" s="1076" t="s">
        <v>521</v>
      </c>
      <c r="D125" s="927">
        <v>4</v>
      </c>
      <c r="E125" s="926">
        <f t="shared" si="28"/>
        <v>0</v>
      </c>
      <c r="F125" s="926">
        <f>IF(G125=1,0,ScoreCards!$F$5)</f>
        <v>0</v>
      </c>
      <c r="G125" s="926">
        <f>IF(VLOOKUP(ScoreCards!$M$13&amp;"-"&amp;A125,Categorisation_N!$F$4:$H$4908,3,FALSE)=0,1,"-")</f>
        <v>1</v>
      </c>
      <c r="H125" s="927"/>
      <c r="I125" s="927"/>
      <c r="J125" s="928" t="s">
        <v>431</v>
      </c>
      <c r="L125" s="929">
        <f t="shared" si="29"/>
        <v>1</v>
      </c>
      <c r="M125" s="929">
        <f t="shared" si="30"/>
        <v>0</v>
      </c>
    </row>
    <row r="126" spans="1:13" s="929" customFormat="1">
      <c r="A126" s="924" t="str">
        <f t="shared" si="16"/>
        <v>Ε3</v>
      </c>
      <c r="B126" s="943" t="s">
        <v>522</v>
      </c>
      <c r="C126" s="1076" t="s">
        <v>543</v>
      </c>
      <c r="D126" s="927">
        <v>5</v>
      </c>
      <c r="E126" s="926">
        <f t="shared" si="28"/>
        <v>0</v>
      </c>
      <c r="F126" s="926">
        <f>IF(G126=1,0,ScoreCards!$F$5)</f>
        <v>0</v>
      </c>
      <c r="G126" s="926">
        <f>IF(VLOOKUP(ScoreCards!$M$13&amp;"-"&amp;A126,Categorisation_N!$F$4:$H$4908,3,FALSE)=0,1,"-")</f>
        <v>1</v>
      </c>
      <c r="H126" s="927"/>
      <c r="I126" s="927"/>
      <c r="J126" s="928" t="s">
        <v>431</v>
      </c>
      <c r="L126" s="929">
        <f t="shared" si="29"/>
        <v>1</v>
      </c>
      <c r="M126" s="929">
        <f t="shared" si="30"/>
        <v>0</v>
      </c>
    </row>
    <row r="127" spans="1:13" s="929" customFormat="1" ht="39">
      <c r="A127" s="924" t="str">
        <f t="shared" si="16"/>
        <v>Ε3</v>
      </c>
      <c r="B127" s="943" t="s">
        <v>542</v>
      </c>
      <c r="C127" s="1076" t="s">
        <v>544</v>
      </c>
      <c r="D127" s="927">
        <v>5</v>
      </c>
      <c r="E127" s="926">
        <f t="shared" si="28"/>
        <v>0</v>
      </c>
      <c r="F127" s="926">
        <f>IF(G127=1,0,ScoreCards!$F$5)</f>
        <v>0</v>
      </c>
      <c r="G127" s="926">
        <f>IF(VLOOKUP(ScoreCards!$M$13&amp;"-"&amp;A127,Categorisation_N!$F$4:$H$4908,3,FALSE)=0,1,"-")</f>
        <v>1</v>
      </c>
      <c r="H127" s="927"/>
      <c r="I127" s="927"/>
      <c r="J127" s="928" t="s">
        <v>431</v>
      </c>
      <c r="L127" s="929">
        <f t="shared" ref="L127" si="31">IF(J127="Κρίσιμη",1,0)</f>
        <v>1</v>
      </c>
      <c r="M127" s="929">
        <f t="shared" ref="M127" si="32">L127*IF(I127&lt;&gt;0,1,0)</f>
        <v>0</v>
      </c>
    </row>
    <row r="128" spans="1:13" s="929" customFormat="1" ht="39">
      <c r="A128" s="924" t="str">
        <f t="shared" si="16"/>
        <v>Ε3</v>
      </c>
      <c r="B128" s="943" t="s">
        <v>523</v>
      </c>
      <c r="C128" s="1076" t="s">
        <v>524</v>
      </c>
      <c r="D128" s="927">
        <v>6</v>
      </c>
      <c r="E128" s="926">
        <f t="shared" si="28"/>
        <v>0</v>
      </c>
      <c r="F128" s="926">
        <f>IF(G128=1,0,ScoreCards!$F$5)</f>
        <v>0</v>
      </c>
      <c r="G128" s="926">
        <f>IF(VLOOKUP(ScoreCards!$M$13&amp;"-"&amp;A128,Categorisation_N!$F$4:$H$4908,3,FALSE)=0,1,"-")</f>
        <v>1</v>
      </c>
      <c r="H128" s="927"/>
      <c r="I128" s="927"/>
      <c r="J128" s="928" t="s">
        <v>431</v>
      </c>
      <c r="L128" s="929">
        <f t="shared" si="29"/>
        <v>1</v>
      </c>
      <c r="M128" s="929">
        <f t="shared" si="30"/>
        <v>0</v>
      </c>
    </row>
    <row r="129" spans="1:13" s="929" customFormat="1">
      <c r="A129" s="924" t="str">
        <f t="shared" si="16"/>
        <v>Ε3</v>
      </c>
      <c r="B129" s="943" t="s">
        <v>525</v>
      </c>
      <c r="C129" s="1076" t="s">
        <v>526</v>
      </c>
      <c r="D129" s="927">
        <v>7</v>
      </c>
      <c r="E129" s="926">
        <f t="shared" si="28"/>
        <v>0</v>
      </c>
      <c r="F129" s="926">
        <f>IF(G129=1,0,ScoreCards!$F$5)</f>
        <v>0</v>
      </c>
      <c r="G129" s="926">
        <f>IF(VLOOKUP(ScoreCards!$M$13&amp;"-"&amp;A129,Categorisation_N!$F$4:$H$4908,3,FALSE)=0,1,"-")</f>
        <v>1</v>
      </c>
      <c r="H129" s="927"/>
      <c r="I129" s="927">
        <v>0</v>
      </c>
      <c r="J129" s="928" t="s">
        <v>431</v>
      </c>
      <c r="L129" s="929">
        <f t="shared" si="29"/>
        <v>1</v>
      </c>
      <c r="M129" s="929">
        <f t="shared" si="30"/>
        <v>0</v>
      </c>
    </row>
    <row r="130" spans="1:13" s="929" customFormat="1" ht="39">
      <c r="A130" s="924" t="str">
        <f t="shared" si="16"/>
        <v>Ε3</v>
      </c>
      <c r="B130" s="943" t="s">
        <v>527</v>
      </c>
      <c r="C130" s="1076" t="s">
        <v>528</v>
      </c>
      <c r="D130" s="927">
        <v>8</v>
      </c>
      <c r="E130" s="926">
        <f t="shared" si="28"/>
        <v>0</v>
      </c>
      <c r="F130" s="926">
        <f>IF(G130=1,0,ScoreCards!$F$5)</f>
        <v>0</v>
      </c>
      <c r="G130" s="926">
        <f>IF(VLOOKUP(ScoreCards!$M$13&amp;"-"&amp;A130,Categorisation_N!$F$4:$H$4908,3,FALSE)=0,1,"-")</f>
        <v>1</v>
      </c>
      <c r="H130" s="927"/>
      <c r="I130" s="927"/>
      <c r="J130" s="928" t="s">
        <v>431</v>
      </c>
      <c r="L130" s="929">
        <f t="shared" si="29"/>
        <v>1</v>
      </c>
      <c r="M130" s="929">
        <f t="shared" si="30"/>
        <v>0</v>
      </c>
    </row>
    <row r="131" spans="1:13" s="929" customFormat="1" ht="117">
      <c r="A131" s="924" t="str">
        <f t="shared" ref="A131:A132" si="33">LEFT(B131,2)</f>
        <v>Ε3</v>
      </c>
      <c r="B131" s="943" t="s">
        <v>529</v>
      </c>
      <c r="C131" s="1076" t="s">
        <v>530</v>
      </c>
      <c r="D131" s="927">
        <v>9</v>
      </c>
      <c r="E131" s="926">
        <f t="shared" si="28"/>
        <v>0</v>
      </c>
      <c r="F131" s="926">
        <f>IF(G131=1,0,ScoreCards!$F$5)</f>
        <v>0</v>
      </c>
      <c r="G131" s="926">
        <f>IF(VLOOKUP(ScoreCards!$M$13&amp;"-"&amp;A131,Categorisation_N!$F$4:$H$4908,3,FALSE)=0,1,"-")</f>
        <v>1</v>
      </c>
      <c r="H131" s="927"/>
      <c r="I131" s="927"/>
      <c r="J131" s="928" t="s">
        <v>431</v>
      </c>
      <c r="L131" s="929">
        <f t="shared" ref="L131:L133" si="34">IF(J131="Κρίσιμη",1,0)</f>
        <v>1</v>
      </c>
      <c r="M131" s="929">
        <f t="shared" ref="M131:M133" si="35">L131*IF(I131&lt;&gt;0,1,0)</f>
        <v>0</v>
      </c>
    </row>
    <row r="132" spans="1:13" s="929" customFormat="1" ht="136.5">
      <c r="A132" s="924" t="str">
        <f t="shared" si="33"/>
        <v>Ε3</v>
      </c>
      <c r="B132" s="943" t="s">
        <v>545</v>
      </c>
      <c r="C132" s="1076" t="s">
        <v>471</v>
      </c>
      <c r="D132" s="927">
        <v>9</v>
      </c>
      <c r="E132" s="926">
        <f t="shared" si="28"/>
        <v>0</v>
      </c>
      <c r="F132" s="926">
        <f>IF(G132=1,0,ScoreCards!$F$4)</f>
        <v>0</v>
      </c>
      <c r="G132" s="926">
        <f>IF(VLOOKUP(ScoreCards!$M$13&amp;"-"&amp;A132,Categorisation_N!$F$4:$H$4908,3,FALSE)=0,1,"-")</f>
        <v>1</v>
      </c>
      <c r="H132" s="927"/>
      <c r="I132" s="927"/>
      <c r="J132" s="928"/>
      <c r="L132" s="929">
        <f t="shared" si="34"/>
        <v>0</v>
      </c>
      <c r="M132" s="929">
        <f t="shared" si="35"/>
        <v>0</v>
      </c>
    </row>
    <row r="133" spans="1:13" s="929" customFormat="1" ht="97.5">
      <c r="A133" s="924" t="str">
        <f t="shared" si="16"/>
        <v>Ε3</v>
      </c>
      <c r="B133" s="943" t="s">
        <v>546</v>
      </c>
      <c r="C133" s="1076" t="s">
        <v>473</v>
      </c>
      <c r="D133" s="927">
        <v>9</v>
      </c>
      <c r="E133" s="926">
        <f t="shared" si="28"/>
        <v>0</v>
      </c>
      <c r="F133" s="926">
        <f>IF(G133=1,0,ScoreCards!$F$4)</f>
        <v>0</v>
      </c>
      <c r="G133" s="926">
        <f>IF(VLOOKUP(ScoreCards!$M$13&amp;"-"&amp;A133,Categorisation_N!$F$4:$H$4908,3,FALSE)=0,1,"-")</f>
        <v>1</v>
      </c>
      <c r="H133" s="927"/>
      <c r="I133" s="927"/>
      <c r="J133" s="928"/>
      <c r="L133" s="929">
        <f t="shared" si="34"/>
        <v>0</v>
      </c>
      <c r="M133" s="929">
        <f t="shared" si="35"/>
        <v>0</v>
      </c>
    </row>
    <row r="134" spans="1:13" s="860" customFormat="1">
      <c r="A134" s="907" t="str">
        <f t="shared" si="16"/>
        <v>Ε3</v>
      </c>
      <c r="B134" s="962" t="s">
        <v>474</v>
      </c>
      <c r="C134" s="1074" t="s">
        <v>514</v>
      </c>
      <c r="D134" s="864"/>
      <c r="E134" s="861"/>
      <c r="F134" s="861"/>
      <c r="G134" s="861"/>
      <c r="H134" s="864"/>
      <c r="I134" s="864"/>
      <c r="J134" s="859"/>
    </row>
    <row r="135" spans="1:13" s="929" customFormat="1" ht="58.5">
      <c r="A135" s="924" t="str">
        <f t="shared" si="16"/>
        <v>Ε3</v>
      </c>
      <c r="B135" s="943" t="s">
        <v>531</v>
      </c>
      <c r="C135" s="1076" t="s">
        <v>532</v>
      </c>
      <c r="D135" s="927">
        <v>1</v>
      </c>
      <c r="E135" s="926">
        <f t="shared" ref="E135:E139" si="36">F135/2</f>
        <v>0</v>
      </c>
      <c r="F135" s="926">
        <f>IF(G135=1,0,ScoreCards!$F$4)</f>
        <v>0</v>
      </c>
      <c r="G135" s="926">
        <f>IF(VLOOKUP(ScoreCards!$M$13&amp;"-"&amp;A135,Categorisation_N!$F$4:$H$4908,3,FALSE)=0,1,"-")</f>
        <v>1</v>
      </c>
      <c r="H135" s="927"/>
      <c r="I135" s="927"/>
      <c r="J135" s="928"/>
      <c r="L135" s="929">
        <f t="shared" ref="L135:L139" si="37">IF(J135="Κρίσιμη",1,0)</f>
        <v>0</v>
      </c>
      <c r="M135" s="929">
        <f t="shared" ref="M135:M139" si="38">L135*IF(I135&lt;&gt;0,1,0)</f>
        <v>0</v>
      </c>
    </row>
    <row r="136" spans="1:13" s="929" customFormat="1" ht="78">
      <c r="A136" s="924" t="str">
        <f t="shared" si="16"/>
        <v>Ε3</v>
      </c>
      <c r="B136" s="943" t="s">
        <v>533</v>
      </c>
      <c r="C136" s="1076" t="s">
        <v>534</v>
      </c>
      <c r="D136" s="927">
        <v>2</v>
      </c>
      <c r="E136" s="926">
        <f t="shared" si="36"/>
        <v>0</v>
      </c>
      <c r="F136" s="926">
        <f>IF(G136=1,0,ScoreCards!$F$4)</f>
        <v>0</v>
      </c>
      <c r="G136" s="926">
        <f>IF(VLOOKUP(ScoreCards!$M$13&amp;"-"&amp;A136,Categorisation_N!$F$4:$H$4908,3,FALSE)=0,1,"-")</f>
        <v>1</v>
      </c>
      <c r="H136" s="927"/>
      <c r="I136" s="927"/>
      <c r="J136" s="928"/>
      <c r="L136" s="929">
        <f t="shared" si="37"/>
        <v>0</v>
      </c>
      <c r="M136" s="929">
        <f t="shared" si="38"/>
        <v>0</v>
      </c>
    </row>
    <row r="137" spans="1:13" s="929" customFormat="1" ht="39">
      <c r="A137" s="924" t="str">
        <f t="shared" si="16"/>
        <v>Ε3</v>
      </c>
      <c r="B137" s="943" t="s">
        <v>535</v>
      </c>
      <c r="C137" s="1076" t="s">
        <v>536</v>
      </c>
      <c r="D137" s="927">
        <v>3</v>
      </c>
      <c r="E137" s="926">
        <f t="shared" si="36"/>
        <v>0</v>
      </c>
      <c r="F137" s="926">
        <f>IF(G137=1,0,ScoreCards!$F$4)</f>
        <v>0</v>
      </c>
      <c r="G137" s="926">
        <f>IF(VLOOKUP(ScoreCards!$M$13&amp;"-"&amp;A137,Categorisation_N!$F$4:$H$4908,3,FALSE)=0,1,"-")</f>
        <v>1</v>
      </c>
      <c r="H137" s="927"/>
      <c r="I137" s="927"/>
      <c r="J137" s="928"/>
      <c r="L137" s="929">
        <f t="shared" si="37"/>
        <v>0</v>
      </c>
      <c r="M137" s="929">
        <f t="shared" si="38"/>
        <v>0</v>
      </c>
    </row>
    <row r="138" spans="1:13" s="929" customFormat="1" ht="39">
      <c r="A138" s="924" t="str">
        <f t="shared" si="16"/>
        <v>Ε3</v>
      </c>
      <c r="B138" s="943" t="s">
        <v>537</v>
      </c>
      <c r="C138" s="1076" t="s">
        <v>538</v>
      </c>
      <c r="D138" s="927">
        <v>4</v>
      </c>
      <c r="E138" s="926">
        <f t="shared" si="36"/>
        <v>0</v>
      </c>
      <c r="F138" s="926">
        <f>IF(G138=1,0,ScoreCards!$F$4)</f>
        <v>0</v>
      </c>
      <c r="G138" s="926">
        <f>IF(VLOOKUP(ScoreCards!$M$13&amp;"-"&amp;A138,Categorisation_N!$F$4:$H$4908,3,FALSE)=0,1,"-")</f>
        <v>1</v>
      </c>
      <c r="H138" s="927"/>
      <c r="I138" s="927"/>
      <c r="J138" s="928"/>
      <c r="L138" s="929">
        <f t="shared" si="37"/>
        <v>0</v>
      </c>
      <c r="M138" s="929">
        <f t="shared" si="38"/>
        <v>0</v>
      </c>
    </row>
    <row r="139" spans="1:13" s="929" customFormat="1" ht="39">
      <c r="A139" s="924" t="str">
        <f t="shared" si="16"/>
        <v>Ε3</v>
      </c>
      <c r="B139" s="943" t="s">
        <v>539</v>
      </c>
      <c r="C139" s="1076" t="s">
        <v>540</v>
      </c>
      <c r="D139" s="927">
        <v>5</v>
      </c>
      <c r="E139" s="926">
        <f t="shared" si="36"/>
        <v>0</v>
      </c>
      <c r="F139" s="926">
        <f>IF(G139=1,0,ScoreCards!$F$5)</f>
        <v>0</v>
      </c>
      <c r="G139" s="926">
        <f>IF(VLOOKUP(ScoreCards!$M$13&amp;"-"&amp;A139,Categorisation_N!$F$4:$H$4908,3,FALSE)=0,1,"-")</f>
        <v>1</v>
      </c>
      <c r="H139" s="927"/>
      <c r="I139" s="927"/>
      <c r="J139" s="928" t="s">
        <v>431</v>
      </c>
      <c r="L139" s="929">
        <f t="shared" si="37"/>
        <v>1</v>
      </c>
      <c r="M139" s="929">
        <f t="shared" si="38"/>
        <v>0</v>
      </c>
    </row>
    <row r="140" spans="1:13" s="860" customFormat="1">
      <c r="A140" s="907" t="str">
        <f t="shared" si="16"/>
        <v>Ε4</v>
      </c>
      <c r="B140" s="961" t="s">
        <v>40</v>
      </c>
      <c r="C140" s="1066" t="s">
        <v>308</v>
      </c>
      <c r="D140" s="864"/>
      <c r="E140" s="861"/>
      <c r="F140" s="955"/>
      <c r="G140" s="861"/>
      <c r="H140" s="864"/>
      <c r="I140" s="864"/>
      <c r="J140" s="859"/>
    </row>
    <row r="141" spans="1:13" s="929" customFormat="1" ht="117">
      <c r="A141" s="924" t="str">
        <f t="shared" si="16"/>
        <v>Ε4</v>
      </c>
      <c r="B141" s="925" t="s">
        <v>309</v>
      </c>
      <c r="C141" s="1076" t="s">
        <v>475</v>
      </c>
      <c r="D141" s="927">
        <v>0</v>
      </c>
      <c r="E141" s="926">
        <f t="shared" ref="E141:E143" si="39">F141/2</f>
        <v>0</v>
      </c>
      <c r="F141" s="926">
        <f>IF(G141=1,0,VLOOKUP(ScoreCards!$M$13&amp;"-"&amp;A141,Categorisation_N!$F$4:$H$4908,3,FALSE))</f>
        <v>0</v>
      </c>
      <c r="G141" s="926">
        <f>IF(VLOOKUP(ScoreCards!$M$13&amp;"-"&amp;A141,Categorisation_N!$F$4:$H$4908,3,FALSE)=0,1,"-")</f>
        <v>1</v>
      </c>
      <c r="H141" s="927"/>
      <c r="I141" s="927"/>
      <c r="J141" s="928" t="s">
        <v>431</v>
      </c>
      <c r="L141" s="929">
        <f t="shared" si="19"/>
        <v>1</v>
      </c>
      <c r="M141" s="929">
        <f t="shared" si="20"/>
        <v>0</v>
      </c>
    </row>
    <row r="142" spans="1:13" s="929" customFormat="1" ht="58.5">
      <c r="A142" s="924" t="str">
        <f t="shared" si="16"/>
        <v>Ε4</v>
      </c>
      <c r="B142" s="925" t="s">
        <v>311</v>
      </c>
      <c r="C142" s="1076" t="s">
        <v>312</v>
      </c>
      <c r="D142" s="927">
        <v>0</v>
      </c>
      <c r="E142" s="926">
        <f t="shared" ref="E142" si="40">F142/2</f>
        <v>0</v>
      </c>
      <c r="F142" s="926">
        <f>IF(G142=1,0,VLOOKUP(ScoreCards!$M$13&amp;"-"&amp;A142,Categorisation_N!$F$4:$H$4908,3,FALSE))</f>
        <v>0</v>
      </c>
      <c r="G142" s="926">
        <f>IF(VLOOKUP(ScoreCards!$M$13&amp;"-"&amp;A142,Categorisation_N!$F$4:$H$4908,3,FALSE)=0,1,"-")</f>
        <v>1</v>
      </c>
      <c r="H142" s="927"/>
      <c r="I142" s="927"/>
      <c r="J142" s="928"/>
      <c r="L142" s="929">
        <f t="shared" si="19"/>
        <v>0</v>
      </c>
      <c r="M142" s="929">
        <f t="shared" si="20"/>
        <v>0</v>
      </c>
    </row>
    <row r="143" spans="1:13" s="929" customFormat="1" ht="20.25" thickBot="1">
      <c r="A143" s="924" t="str">
        <f t="shared" si="16"/>
        <v>Ε4</v>
      </c>
      <c r="B143" s="930" t="s">
        <v>476</v>
      </c>
      <c r="C143" s="1077" t="s">
        <v>477</v>
      </c>
      <c r="D143" s="927">
        <v>0</v>
      </c>
      <c r="E143" s="926">
        <f t="shared" si="39"/>
        <v>0</v>
      </c>
      <c r="F143" s="926">
        <f>IF(G143=1,0,VLOOKUP(ScoreCards!$M$13&amp;"-"&amp;A143,Categorisation_N!$F$4:$H$4908,3,FALSE))</f>
        <v>0</v>
      </c>
      <c r="G143" s="926">
        <f>IF(VLOOKUP(ScoreCards!$M$13&amp;"-"&amp;A143,Categorisation_N!$F$4:$H$4908,3,FALSE)=0,1,"-")</f>
        <v>1</v>
      </c>
      <c r="H143" s="927"/>
      <c r="I143" s="927"/>
      <c r="J143" s="928" t="s">
        <v>431</v>
      </c>
      <c r="L143" s="929">
        <f t="shared" si="19"/>
        <v>1</v>
      </c>
      <c r="M143" s="929">
        <f t="shared" si="20"/>
        <v>0</v>
      </c>
    </row>
    <row r="144" spans="1:13" s="860" customFormat="1" ht="20.25" thickBot="1">
      <c r="A144" s="869"/>
      <c r="B144" s="963" t="s">
        <v>577</v>
      </c>
      <c r="C144" s="1078"/>
      <c r="D144" s="964"/>
      <c r="E144" s="964"/>
      <c r="F144" s="964"/>
      <c r="G144" s="964"/>
      <c r="H144" s="964"/>
      <c r="I144" s="964"/>
      <c r="J144" s="1095"/>
    </row>
    <row r="145" spans="1:13" s="860" customFormat="1" ht="20.25" thickBot="1">
      <c r="A145" s="869"/>
      <c r="B145" s="868"/>
      <c r="C145" s="1105"/>
      <c r="D145" s="841"/>
      <c r="E145" s="841"/>
      <c r="F145" s="840"/>
      <c r="G145" s="841"/>
      <c r="H145" s="841"/>
      <c r="I145" s="841"/>
      <c r="J145" s="842"/>
    </row>
    <row r="146" spans="1:13" s="860" customFormat="1" ht="20.25" thickBot="1">
      <c r="A146" s="869"/>
      <c r="B146" s="965" t="s">
        <v>313</v>
      </c>
      <c r="C146" s="1126"/>
      <c r="D146" s="936"/>
      <c r="E146" s="947"/>
      <c r="F146" s="947"/>
      <c r="G146" s="947"/>
      <c r="H146" s="947"/>
      <c r="I146" s="947"/>
      <c r="J146" s="948"/>
    </row>
    <row r="147" spans="1:13" s="860" customFormat="1" ht="20.25" thickBot="1">
      <c r="A147" s="869"/>
      <c r="B147" s="938"/>
      <c r="C147" s="1127"/>
      <c r="D147" s="936" t="s">
        <v>212</v>
      </c>
      <c r="E147" s="936"/>
      <c r="F147" s="936"/>
      <c r="G147" s="936"/>
      <c r="H147" s="936"/>
      <c r="I147" s="936"/>
      <c r="J147" s="966"/>
    </row>
    <row r="148" spans="1:13" s="860" customFormat="1" ht="60.75" thickBot="1">
      <c r="A148" s="869"/>
      <c r="B148" s="935" t="s">
        <v>213</v>
      </c>
      <c r="C148" s="1073"/>
      <c r="D148" s="903" t="s">
        <v>207</v>
      </c>
      <c r="E148" s="903" t="s">
        <v>426</v>
      </c>
      <c r="F148" s="903" t="s">
        <v>208</v>
      </c>
      <c r="G148" s="903" t="s">
        <v>209</v>
      </c>
      <c r="H148" s="904" t="s">
        <v>575</v>
      </c>
      <c r="I148" s="922" t="s">
        <v>434</v>
      </c>
      <c r="J148" s="903" t="s">
        <v>210</v>
      </c>
    </row>
    <row r="149" spans="1:13" s="860" customFormat="1">
      <c r="A149" s="869"/>
      <c r="B149" s="910"/>
      <c r="C149" s="1079"/>
      <c r="D149" s="967"/>
      <c r="E149" s="967"/>
      <c r="F149" s="967"/>
      <c r="G149" s="967"/>
      <c r="H149" s="967"/>
      <c r="I149" s="967"/>
      <c r="J149" s="967"/>
    </row>
    <row r="150" spans="1:13" s="860" customFormat="1" ht="39">
      <c r="A150" s="907" t="str">
        <f t="shared" ref="A150:A168" si="41">LEFT(B150,2)</f>
        <v>Ζ1</v>
      </c>
      <c r="B150" s="910" t="s">
        <v>41</v>
      </c>
      <c r="C150" s="1079" t="s">
        <v>481</v>
      </c>
      <c r="D150" s="861">
        <v>0</v>
      </c>
      <c r="E150" s="861">
        <f t="shared" ref="E150:E170" si="42">F150/2</f>
        <v>25</v>
      </c>
      <c r="F150" s="861">
        <f>IF(G150=1,0,VLOOKUP(ScoreCards!$M$13&amp;"-"&amp;A150,Categorisation_N!$F$4:$H$4908,3,FALSE))</f>
        <v>50</v>
      </c>
      <c r="G150" s="861" t="str">
        <f>IF(VLOOKUP(ScoreCards!$M$13&amp;"-"&amp;A150,Categorisation_N!$F$4:$H$4908,3,FALSE)=0,1,"-")</f>
        <v>-</v>
      </c>
      <c r="H150" s="864"/>
      <c r="I150" s="864">
        <v>0</v>
      </c>
      <c r="J150" s="859" t="s">
        <v>431</v>
      </c>
      <c r="L150" s="860">
        <f t="shared" ref="L150:L170" si="43">IF(J150="Κρίσιμη",1,0)</f>
        <v>1</v>
      </c>
      <c r="M150" s="860">
        <f t="shared" ref="M150:M170" si="44">L150*IF(I150&lt;&gt;0,1,0)</f>
        <v>0</v>
      </c>
    </row>
    <row r="151" spans="1:13" s="929" customFormat="1" ht="175.5">
      <c r="A151" s="924" t="str">
        <f t="shared" si="41"/>
        <v>Ζ2</v>
      </c>
      <c r="B151" s="925" t="s">
        <v>42</v>
      </c>
      <c r="C151" s="1071" t="s">
        <v>482</v>
      </c>
      <c r="D151" s="926">
        <v>0</v>
      </c>
      <c r="E151" s="926">
        <f t="shared" si="42"/>
        <v>0</v>
      </c>
      <c r="F151" s="926">
        <f>IF(G151=1,0,VLOOKUP(ScoreCards!$M$13&amp;"-"&amp;A151,Categorisation_N!$F$4:$H$4908,3,FALSE))</f>
        <v>0</v>
      </c>
      <c r="G151" s="926">
        <f>IF(VLOOKUP(ScoreCards!$M$13&amp;"-"&amp;A151,Categorisation_N!$F$4:$H$4908,3,FALSE)=0,1,"-")</f>
        <v>1</v>
      </c>
      <c r="H151" s="927"/>
      <c r="I151" s="927">
        <v>0</v>
      </c>
      <c r="J151" s="928"/>
      <c r="L151" s="929">
        <f t="shared" si="43"/>
        <v>0</v>
      </c>
      <c r="M151" s="929">
        <f t="shared" si="44"/>
        <v>0</v>
      </c>
    </row>
    <row r="152" spans="1:13" s="860" customFormat="1" ht="78">
      <c r="A152" s="907" t="str">
        <f t="shared" si="41"/>
        <v>Ζ3</v>
      </c>
      <c r="B152" s="910" t="s">
        <v>494</v>
      </c>
      <c r="C152" s="1079" t="s">
        <v>318</v>
      </c>
      <c r="D152" s="861">
        <v>0</v>
      </c>
      <c r="E152" s="861">
        <f t="shared" si="42"/>
        <v>25</v>
      </c>
      <c r="F152" s="861">
        <f>IF(G152=1,0,VLOOKUP(ScoreCards!$M$13&amp;"-"&amp;A152,Categorisation_N!$F$4:$H$4908,3,FALSE))</f>
        <v>50</v>
      </c>
      <c r="G152" s="861" t="str">
        <f>IF(VLOOKUP(ScoreCards!$M$13&amp;"-"&amp;A152,Categorisation_N!$F$4:$H$4908,3,FALSE)=0,1,"-")</f>
        <v>-</v>
      </c>
      <c r="H152" s="864"/>
      <c r="I152" s="864">
        <v>0</v>
      </c>
      <c r="J152" s="859" t="s">
        <v>431</v>
      </c>
      <c r="L152" s="860">
        <f t="shared" si="43"/>
        <v>1</v>
      </c>
      <c r="M152" s="860">
        <f t="shared" si="44"/>
        <v>0</v>
      </c>
    </row>
    <row r="153" spans="1:13" s="860" customFormat="1">
      <c r="A153" s="907" t="str">
        <f t="shared" si="41"/>
        <v>Ζ3</v>
      </c>
      <c r="B153" s="954" t="s">
        <v>495</v>
      </c>
      <c r="C153" s="1080" t="s">
        <v>562</v>
      </c>
      <c r="D153" s="861"/>
      <c r="E153" s="861"/>
      <c r="F153" s="861"/>
      <c r="G153" s="861"/>
      <c r="H153" s="864"/>
      <c r="I153" s="864"/>
      <c r="J153" s="859"/>
    </row>
    <row r="154" spans="1:13" s="860" customFormat="1" ht="136.5">
      <c r="A154" s="907" t="str">
        <f t="shared" si="41"/>
        <v>Ζ3</v>
      </c>
      <c r="B154" s="910" t="s">
        <v>547</v>
      </c>
      <c r="C154" s="1079" t="s">
        <v>561</v>
      </c>
      <c r="D154" s="861">
        <v>0</v>
      </c>
      <c r="E154" s="861">
        <f t="shared" si="42"/>
        <v>25</v>
      </c>
      <c r="F154" s="861">
        <f>IF(G154=1,0,VLOOKUP(ScoreCards!$M$13&amp;"-"&amp;A154,Categorisation_N!$F$4:$H$4908,3,FALSE))</f>
        <v>50</v>
      </c>
      <c r="G154" s="861" t="str">
        <f>IF(VLOOKUP(ScoreCards!$M$13&amp;"-"&amp;A154,Categorisation_N!$F$4:$H$4908,3,FALSE)=0,1,"-")</f>
        <v>-</v>
      </c>
      <c r="H154" s="864"/>
      <c r="I154" s="864">
        <v>0</v>
      </c>
      <c r="J154" s="859" t="s">
        <v>431</v>
      </c>
      <c r="L154" s="860">
        <f t="shared" si="43"/>
        <v>1</v>
      </c>
      <c r="M154" s="860">
        <f t="shared" si="44"/>
        <v>0</v>
      </c>
    </row>
    <row r="155" spans="1:13" s="860" customFormat="1" ht="97.5">
      <c r="A155" s="907" t="str">
        <f t="shared" si="41"/>
        <v>Ζ3</v>
      </c>
      <c r="B155" s="910" t="s">
        <v>548</v>
      </c>
      <c r="C155" s="1079" t="s">
        <v>554</v>
      </c>
      <c r="D155" s="861">
        <v>0</v>
      </c>
      <c r="E155" s="861">
        <f t="shared" ref="E155:E157" si="45">F155/2</f>
        <v>25</v>
      </c>
      <c r="F155" s="861">
        <f>IF(G155=1,0,VLOOKUP(ScoreCards!$M$13&amp;"-"&amp;A155,Categorisation_N!$F$4:$H$4908,3,FALSE))</f>
        <v>50</v>
      </c>
      <c r="G155" s="1092">
        <v>0</v>
      </c>
      <c r="H155" s="968"/>
      <c r="I155" s="864"/>
      <c r="J155" s="859"/>
      <c r="L155" s="860">
        <f t="shared" ref="L155" si="46">IF(J155="Κρίσιμη",1,0)</f>
        <v>0</v>
      </c>
      <c r="M155" s="860">
        <f t="shared" ref="M155" si="47">L155*IF(I155&lt;&gt;0,1,0)</f>
        <v>0</v>
      </c>
    </row>
    <row r="156" spans="1:13" s="860" customFormat="1" ht="78">
      <c r="A156" s="907" t="str">
        <f t="shared" si="41"/>
        <v>Ζ3</v>
      </c>
      <c r="B156" s="910" t="s">
        <v>549</v>
      </c>
      <c r="C156" s="1079" t="s">
        <v>555</v>
      </c>
      <c r="D156" s="861">
        <v>0</v>
      </c>
      <c r="E156" s="861">
        <f t="shared" si="45"/>
        <v>25</v>
      </c>
      <c r="F156" s="861">
        <f>IF(G156=1,0,VLOOKUP(ScoreCards!$M$13&amp;"-"&amp;A156,Categorisation_N!$F$4:$H$4908,3,FALSE))</f>
        <v>50</v>
      </c>
      <c r="G156" s="861" t="str">
        <f>IF(VLOOKUP(ScoreCards!$M$13&amp;"-"&amp;A156,Categorisation_N!$F$4:$H$4908,3,FALSE)=0,1,"-")</f>
        <v>-</v>
      </c>
      <c r="H156" s="864"/>
      <c r="I156" s="864"/>
      <c r="J156" s="859"/>
      <c r="L156" s="860">
        <f t="shared" ref="L156:L159" si="48">IF(J156="Κρίσιμη",1,0)</f>
        <v>0</v>
      </c>
      <c r="M156" s="860">
        <f t="shared" ref="M156:M159" si="49">L156*IF(I156&lt;&gt;0,1,0)</f>
        <v>0</v>
      </c>
    </row>
    <row r="157" spans="1:13" s="860" customFormat="1" ht="214.5">
      <c r="A157" s="907" t="str">
        <f t="shared" si="41"/>
        <v>Ζ3</v>
      </c>
      <c r="B157" s="910" t="s">
        <v>550</v>
      </c>
      <c r="C157" s="1079" t="s">
        <v>556</v>
      </c>
      <c r="D157" s="861">
        <v>0</v>
      </c>
      <c r="E157" s="861">
        <f t="shared" si="45"/>
        <v>25</v>
      </c>
      <c r="F157" s="861">
        <f>IF(G157=1,0,VLOOKUP(ScoreCards!$M$13&amp;"-"&amp;A157,Categorisation_N!$F$4:$H$4908,3,FALSE))</f>
        <v>50</v>
      </c>
      <c r="G157" s="861" t="str">
        <f>IF(VLOOKUP(ScoreCards!$M$13&amp;"-"&amp;A157,Categorisation_N!$F$4:$H$4908,3,FALSE)=0,1,"-")</f>
        <v>-</v>
      </c>
      <c r="H157" s="864"/>
      <c r="I157" s="864"/>
      <c r="J157" s="859"/>
      <c r="L157" s="860">
        <f t="shared" si="48"/>
        <v>0</v>
      </c>
      <c r="M157" s="860">
        <f t="shared" si="49"/>
        <v>0</v>
      </c>
    </row>
    <row r="158" spans="1:13" s="860" customFormat="1" ht="117">
      <c r="A158" s="907" t="str">
        <f t="shared" si="41"/>
        <v>Ζ3</v>
      </c>
      <c r="B158" s="910" t="s">
        <v>551</v>
      </c>
      <c r="C158" s="1079" t="s">
        <v>557</v>
      </c>
      <c r="D158" s="861">
        <v>0</v>
      </c>
      <c r="E158" s="861">
        <f t="shared" ref="E158" si="50">F158/2</f>
        <v>25</v>
      </c>
      <c r="F158" s="861">
        <f>IF(G158=1,0,VLOOKUP(ScoreCards!$M$13&amp;"-"&amp;A158,Categorisation_N!$F$4:$H$4908,3,FALSE))</f>
        <v>50</v>
      </c>
      <c r="G158" s="1092">
        <v>0</v>
      </c>
      <c r="H158" s="968"/>
      <c r="I158" s="864"/>
      <c r="J158" s="859"/>
      <c r="L158" s="860">
        <f t="shared" si="48"/>
        <v>0</v>
      </c>
      <c r="M158" s="860">
        <f t="shared" si="49"/>
        <v>0</v>
      </c>
    </row>
    <row r="159" spans="1:13" s="860" customFormat="1" ht="78">
      <c r="A159" s="907" t="str">
        <f t="shared" si="41"/>
        <v>Ζ3</v>
      </c>
      <c r="B159" s="910" t="s">
        <v>552</v>
      </c>
      <c r="C159" s="1079" t="s">
        <v>558</v>
      </c>
      <c r="D159" s="861">
        <v>0</v>
      </c>
      <c r="E159" s="861">
        <f t="shared" ref="E159" si="51">F159/2</f>
        <v>25</v>
      </c>
      <c r="F159" s="861">
        <f>IF(G159=1,0,VLOOKUP(ScoreCards!$M$13&amp;"-"&amp;A159,Categorisation_N!$F$4:$H$4908,3,FALSE))</f>
        <v>50</v>
      </c>
      <c r="G159" s="1092">
        <v>0</v>
      </c>
      <c r="H159" s="968"/>
      <c r="I159" s="864"/>
      <c r="J159" s="859"/>
      <c r="L159" s="860">
        <f t="shared" si="48"/>
        <v>0</v>
      </c>
      <c r="M159" s="860">
        <f t="shared" si="49"/>
        <v>0</v>
      </c>
    </row>
    <row r="160" spans="1:13" s="860" customFormat="1" ht="58.5">
      <c r="A160" s="907" t="str">
        <f t="shared" si="41"/>
        <v>Ζ3</v>
      </c>
      <c r="B160" s="910" t="s">
        <v>553</v>
      </c>
      <c r="C160" s="1079" t="s">
        <v>559</v>
      </c>
      <c r="D160" s="861">
        <v>0</v>
      </c>
      <c r="E160" s="861">
        <f t="shared" ref="E160" si="52">F160/2</f>
        <v>25</v>
      </c>
      <c r="F160" s="861">
        <f>IF(G160=1,0,VLOOKUP(ScoreCards!$M$13&amp;"-"&amp;A160,Categorisation_N!$F$4:$H$4908,3,FALSE))</f>
        <v>50</v>
      </c>
      <c r="G160" s="1092">
        <v>0</v>
      </c>
      <c r="H160" s="968"/>
      <c r="I160" s="864"/>
      <c r="J160" s="859"/>
      <c r="L160" s="860">
        <f t="shared" ref="L160" si="53">IF(J160="Κρίσιμη",1,0)</f>
        <v>0</v>
      </c>
      <c r="M160" s="860">
        <f t="shared" ref="M160" si="54">L160*IF(I160&lt;&gt;0,1,0)</f>
        <v>0</v>
      </c>
    </row>
    <row r="161" spans="1:13" s="929" customFormat="1" ht="58.5">
      <c r="A161" s="924" t="str">
        <f t="shared" si="41"/>
        <v>Ζ4</v>
      </c>
      <c r="B161" s="925" t="s">
        <v>44</v>
      </c>
      <c r="C161" s="1071" t="s">
        <v>496</v>
      </c>
      <c r="D161" s="926">
        <v>0</v>
      </c>
      <c r="E161" s="926">
        <f t="shared" si="42"/>
        <v>0</v>
      </c>
      <c r="F161" s="926">
        <f>IF(G161=1,0,VLOOKUP(ScoreCards!$M$13&amp;"-"&amp;A161,Categorisation_N!$F$4:$H$4908,3,FALSE))</f>
        <v>0</v>
      </c>
      <c r="G161" s="926">
        <f>IF(VLOOKUP(ScoreCards!$M$13&amp;"-"&amp;A161,Categorisation_N!$F$4:$H$4908,3,FALSE)=0,1,"-")</f>
        <v>1</v>
      </c>
      <c r="H161" s="927"/>
      <c r="I161" s="927"/>
      <c r="J161" s="928"/>
      <c r="L161" s="929">
        <f t="shared" si="43"/>
        <v>0</v>
      </c>
      <c r="M161" s="929">
        <f t="shared" si="44"/>
        <v>0</v>
      </c>
    </row>
    <row r="162" spans="1:13" s="929" customFormat="1" ht="39">
      <c r="A162" s="924" t="str">
        <f t="shared" si="41"/>
        <v>Ζ6</v>
      </c>
      <c r="B162" s="925" t="s">
        <v>320</v>
      </c>
      <c r="C162" s="1071" t="s">
        <v>321</v>
      </c>
      <c r="D162" s="926">
        <v>0</v>
      </c>
      <c r="E162" s="926">
        <f t="shared" si="42"/>
        <v>0</v>
      </c>
      <c r="F162" s="926">
        <f>IF(G162=1,0,VLOOKUP(ScoreCards!$M$13&amp;"-"&amp;A162,Categorisation_N!$F$4:$H$4908,3,FALSE))</f>
        <v>0</v>
      </c>
      <c r="G162" s="926">
        <f>IF(VLOOKUP(ScoreCards!$M$13&amp;"-"&amp;A162,Categorisation_N!$F$4:$H$4908,3,FALSE)=0,1,"-")</f>
        <v>1</v>
      </c>
      <c r="H162" s="927"/>
      <c r="I162" s="927"/>
      <c r="J162" s="928"/>
      <c r="L162" s="929">
        <f t="shared" si="43"/>
        <v>0</v>
      </c>
      <c r="M162" s="929">
        <f t="shared" si="44"/>
        <v>0</v>
      </c>
    </row>
    <row r="163" spans="1:13" s="929" customFormat="1" ht="39">
      <c r="A163" s="924" t="str">
        <f t="shared" si="41"/>
        <v>Ζ6</v>
      </c>
      <c r="B163" s="925" t="s">
        <v>322</v>
      </c>
      <c r="C163" s="1071" t="s">
        <v>323</v>
      </c>
      <c r="D163" s="926">
        <v>0</v>
      </c>
      <c r="E163" s="926">
        <f t="shared" si="42"/>
        <v>0</v>
      </c>
      <c r="F163" s="926">
        <f>IF(G163=1,0,VLOOKUP(ScoreCards!$M$13&amp;"-"&amp;A163,Categorisation_N!$F$4:$H$4908,3,FALSE))</f>
        <v>0</v>
      </c>
      <c r="G163" s="926">
        <f>IF(VLOOKUP(ScoreCards!$M$13&amp;"-"&amp;A163,Categorisation_N!$F$4:$H$4908,3,FALSE)=0,1,"-")</f>
        <v>1</v>
      </c>
      <c r="H163" s="927"/>
      <c r="I163" s="927"/>
      <c r="J163" s="928"/>
      <c r="L163" s="929">
        <f t="shared" si="43"/>
        <v>0</v>
      </c>
      <c r="M163" s="929">
        <f t="shared" si="44"/>
        <v>0</v>
      </c>
    </row>
    <row r="164" spans="1:13" s="929" customFormat="1" ht="58.5">
      <c r="A164" s="924" t="str">
        <f t="shared" si="41"/>
        <v>Ζ6</v>
      </c>
      <c r="B164" s="925" t="s">
        <v>492</v>
      </c>
      <c r="C164" s="1071" t="s">
        <v>493</v>
      </c>
      <c r="D164" s="926">
        <v>0</v>
      </c>
      <c r="E164" s="926">
        <f t="shared" ref="E164" si="55">F164/2</f>
        <v>0</v>
      </c>
      <c r="F164" s="926">
        <f>IF(G164=1,0,VLOOKUP(ScoreCards!$M$13&amp;"-"&amp;A164,Categorisation_N!$F$4:$H$4908,3,FALSE))</f>
        <v>0</v>
      </c>
      <c r="G164" s="926">
        <f>IF(VLOOKUP(ScoreCards!$M$13&amp;"-"&amp;A164,Categorisation_N!$F$4:$H$4908,3,FALSE)=0,1,"-")</f>
        <v>1</v>
      </c>
      <c r="H164" s="927"/>
      <c r="I164" s="927"/>
      <c r="J164" s="928"/>
      <c r="L164" s="929">
        <f t="shared" si="43"/>
        <v>0</v>
      </c>
      <c r="M164" s="929">
        <f t="shared" si="44"/>
        <v>0</v>
      </c>
    </row>
    <row r="165" spans="1:13" s="929" customFormat="1" ht="39">
      <c r="A165" s="924" t="str">
        <f t="shared" si="41"/>
        <v>Ζ7</v>
      </c>
      <c r="B165" s="925" t="s">
        <v>324</v>
      </c>
      <c r="C165" s="1071" t="s">
        <v>484</v>
      </c>
      <c r="D165" s="926">
        <v>0</v>
      </c>
      <c r="E165" s="926">
        <f t="shared" si="42"/>
        <v>0</v>
      </c>
      <c r="F165" s="926">
        <f>IF(G165=1,0,VLOOKUP(ScoreCards!$M$13&amp;"-"&amp;A165,Categorisation_N!$F$4:$H$4908,3,FALSE))</f>
        <v>0</v>
      </c>
      <c r="G165" s="926">
        <f>IF(VLOOKUP(ScoreCards!$M$13&amp;"-"&amp;A165,Categorisation_N!$F$4:$H$4908,3,FALSE)=0,1,"-")</f>
        <v>1</v>
      </c>
      <c r="H165" s="927"/>
      <c r="I165" s="927"/>
      <c r="J165" s="928"/>
      <c r="L165" s="929">
        <f t="shared" si="43"/>
        <v>0</v>
      </c>
      <c r="M165" s="929">
        <f t="shared" si="44"/>
        <v>0</v>
      </c>
    </row>
    <row r="166" spans="1:13" s="929" customFormat="1" ht="39">
      <c r="A166" s="924" t="str">
        <f t="shared" si="41"/>
        <v>Ζ8</v>
      </c>
      <c r="B166" s="925" t="s">
        <v>478</v>
      </c>
      <c r="C166" s="1071" t="s">
        <v>326</v>
      </c>
      <c r="D166" s="926">
        <v>0</v>
      </c>
      <c r="E166" s="926">
        <f t="shared" si="42"/>
        <v>0</v>
      </c>
      <c r="F166" s="926">
        <f>IF(G166=1,0,VLOOKUP(ScoreCards!$M$13&amp;"-"&amp;A166,Categorisation_N!$F$4:$H$4908,3,FALSE))</f>
        <v>0</v>
      </c>
      <c r="G166" s="926">
        <f>IF(VLOOKUP(ScoreCards!$M$13&amp;"-"&amp;A166,Categorisation_N!$F$4:$H$4908,3,FALSE)=0,1,"-")</f>
        <v>1</v>
      </c>
      <c r="H166" s="927"/>
      <c r="I166" s="927">
        <v>0</v>
      </c>
      <c r="J166" s="928" t="s">
        <v>431</v>
      </c>
      <c r="L166" s="929">
        <f t="shared" si="43"/>
        <v>1</v>
      </c>
      <c r="M166" s="929">
        <f t="shared" si="44"/>
        <v>0</v>
      </c>
    </row>
    <row r="167" spans="1:13" s="929" customFormat="1" ht="58.5">
      <c r="A167" s="924" t="str">
        <f t="shared" si="41"/>
        <v>Ζ8</v>
      </c>
      <c r="B167" s="925" t="s">
        <v>479</v>
      </c>
      <c r="C167" s="1071" t="s">
        <v>480</v>
      </c>
      <c r="D167" s="926">
        <v>0</v>
      </c>
      <c r="E167" s="926">
        <f t="shared" ref="E167" si="56">F167/2</f>
        <v>0</v>
      </c>
      <c r="F167" s="926">
        <f>IF(G167=1,0,VLOOKUP(ScoreCards!$M$13&amp;"-"&amp;A167,Categorisation_N!$F$4:$H$4908,3,FALSE))</f>
        <v>0</v>
      </c>
      <c r="G167" s="926">
        <f>IF(VLOOKUP(ScoreCards!$M$13&amp;"-"&amp;A167,Categorisation_N!$F$4:$H$4908,3,FALSE)=0,1,"-")</f>
        <v>1</v>
      </c>
      <c r="H167" s="927"/>
      <c r="I167" s="927">
        <v>0</v>
      </c>
      <c r="J167" s="928" t="s">
        <v>431</v>
      </c>
      <c r="L167" s="929">
        <f t="shared" si="43"/>
        <v>1</v>
      </c>
      <c r="M167" s="929">
        <f t="shared" si="44"/>
        <v>0</v>
      </c>
    </row>
    <row r="168" spans="1:13" s="929" customFormat="1">
      <c r="A168" s="924" t="str">
        <f t="shared" si="41"/>
        <v>Ζ9</v>
      </c>
      <c r="B168" s="925" t="s">
        <v>49</v>
      </c>
      <c r="C168" s="1071" t="s">
        <v>328</v>
      </c>
      <c r="D168" s="926">
        <v>0</v>
      </c>
      <c r="E168" s="926">
        <f t="shared" si="42"/>
        <v>0</v>
      </c>
      <c r="F168" s="926">
        <f>IF(G168=1,0,VLOOKUP(ScoreCards!$M$13&amp;"-"&amp;A168,Categorisation_N!$F$4:$H$4908,3,FALSE))</f>
        <v>0</v>
      </c>
      <c r="G168" s="926">
        <f>IF(VLOOKUP(ScoreCards!$M$13&amp;"-"&amp;A168,Categorisation_N!$F$4:$H$4908,3,FALSE)=0,1,"-")</f>
        <v>1</v>
      </c>
      <c r="H168" s="927"/>
      <c r="I168" s="927">
        <v>0</v>
      </c>
      <c r="J168" s="928"/>
      <c r="L168" s="929">
        <f t="shared" si="43"/>
        <v>0</v>
      </c>
      <c r="M168" s="929">
        <f t="shared" si="44"/>
        <v>0</v>
      </c>
    </row>
    <row r="169" spans="1:13" s="929" customFormat="1" ht="58.5">
      <c r="A169" s="924" t="str">
        <f>LEFT(B169,3)</f>
        <v>Ζ10</v>
      </c>
      <c r="B169" s="925" t="s">
        <v>50</v>
      </c>
      <c r="C169" s="1071" t="s">
        <v>485</v>
      </c>
      <c r="D169" s="926">
        <v>0</v>
      </c>
      <c r="E169" s="926">
        <f t="shared" si="42"/>
        <v>0</v>
      </c>
      <c r="F169" s="926">
        <f>IF(G169=1,0,VLOOKUP(ScoreCards!$M$13&amp;"-"&amp;A169,Categorisation_N!$F$4:$H$4908,3,FALSE))</f>
        <v>0</v>
      </c>
      <c r="G169" s="926">
        <f>IF(VLOOKUP(ScoreCards!$M$13&amp;"-"&amp;A169,Categorisation_N!$F$4:$H$4908,3,FALSE)=0,1,"-")</f>
        <v>1</v>
      </c>
      <c r="H169" s="927"/>
      <c r="I169" s="927"/>
      <c r="J169" s="928" t="s">
        <v>431</v>
      </c>
      <c r="L169" s="929">
        <f t="shared" si="43"/>
        <v>1</v>
      </c>
      <c r="M169" s="929">
        <f t="shared" si="44"/>
        <v>0</v>
      </c>
    </row>
    <row r="170" spans="1:13" s="929" customFormat="1" ht="59.25" thickBot="1">
      <c r="A170" s="924" t="str">
        <f>LEFT(B170,3)</f>
        <v>Ζ11</v>
      </c>
      <c r="B170" s="930" t="s">
        <v>51</v>
      </c>
      <c r="C170" s="1081" t="s">
        <v>331</v>
      </c>
      <c r="D170" s="926">
        <v>0</v>
      </c>
      <c r="E170" s="926">
        <f t="shared" si="42"/>
        <v>0</v>
      </c>
      <c r="F170" s="926">
        <f>IF(G170=1,0,VLOOKUP(ScoreCards!$M$13&amp;"-"&amp;A170,Categorisation_N!$F$4:$H$4908,3,FALSE))</f>
        <v>0</v>
      </c>
      <c r="G170" s="926">
        <f>IF(VLOOKUP(ScoreCards!$M$13&amp;"-"&amp;A170,Categorisation_N!$F$4:$H$4908,3,FALSE)=0,1,"-")</f>
        <v>1</v>
      </c>
      <c r="H170" s="927"/>
      <c r="I170" s="927"/>
      <c r="J170" s="928"/>
      <c r="L170" s="929">
        <f t="shared" si="43"/>
        <v>0</v>
      </c>
      <c r="M170" s="929">
        <f t="shared" si="44"/>
        <v>0</v>
      </c>
    </row>
    <row r="171" spans="1:13" s="860" customFormat="1" ht="20.25" thickBot="1">
      <c r="A171" s="869"/>
      <c r="B171" s="1093" t="s">
        <v>577</v>
      </c>
      <c r="C171" s="1082"/>
      <c r="D171" s="964"/>
      <c r="E171" s="964"/>
      <c r="F171" s="964"/>
      <c r="G171" s="964"/>
      <c r="H171" s="964"/>
      <c r="I171" s="964"/>
      <c r="J171" s="1094"/>
    </row>
    <row r="172" spans="1:13" s="860" customFormat="1" ht="20.25" thickBot="1">
      <c r="A172" s="869"/>
      <c r="B172" s="839"/>
      <c r="C172" s="1118"/>
      <c r="D172" s="841"/>
      <c r="E172" s="841"/>
      <c r="F172" s="841"/>
      <c r="G172" s="841"/>
      <c r="H172" s="841"/>
      <c r="I172" s="841"/>
      <c r="J172" s="842"/>
    </row>
    <row r="173" spans="1:13" s="860" customFormat="1" ht="20.25" thickBot="1">
      <c r="A173" s="869"/>
      <c r="B173" s="935" t="s">
        <v>332</v>
      </c>
      <c r="C173" s="1119"/>
      <c r="D173" s="936"/>
      <c r="E173" s="936"/>
      <c r="F173" s="936"/>
      <c r="G173" s="936"/>
      <c r="H173" s="936"/>
      <c r="I173" s="936"/>
      <c r="J173" s="937"/>
    </row>
    <row r="174" spans="1:13" s="860" customFormat="1" ht="20.25" thickBot="1">
      <c r="A174" s="869"/>
      <c r="B174" s="971"/>
      <c r="C174" s="1118"/>
      <c r="D174" s="972" t="s">
        <v>212</v>
      </c>
      <c r="E174" s="972"/>
      <c r="F174" s="972"/>
      <c r="G174" s="972"/>
      <c r="H174" s="972"/>
      <c r="I174" s="972"/>
      <c r="J174" s="973"/>
    </row>
    <row r="175" spans="1:13" s="860" customFormat="1" ht="60.75" thickBot="1">
      <c r="A175" s="869"/>
      <c r="B175" s="946" t="s">
        <v>213</v>
      </c>
      <c r="C175" s="1128"/>
      <c r="D175" s="903" t="s">
        <v>207</v>
      </c>
      <c r="E175" s="903" t="s">
        <v>426</v>
      </c>
      <c r="F175" s="903" t="s">
        <v>208</v>
      </c>
      <c r="G175" s="903" t="s">
        <v>209</v>
      </c>
      <c r="H175" s="904" t="s">
        <v>575</v>
      </c>
      <c r="I175" s="903" t="s">
        <v>434</v>
      </c>
      <c r="J175" s="903" t="s">
        <v>210</v>
      </c>
    </row>
    <row r="176" spans="1:13" s="929" customFormat="1" ht="58.5">
      <c r="A176" s="924" t="str">
        <f t="shared" ref="A176:A183" si="57">LEFT(B176,2)</f>
        <v>Η2</v>
      </c>
      <c r="B176" s="925" t="s">
        <v>54</v>
      </c>
      <c r="C176" s="1083" t="s">
        <v>486</v>
      </c>
      <c r="D176" s="926">
        <v>0</v>
      </c>
      <c r="E176" s="926">
        <f t="shared" ref="E176:E186" si="58">F176/2</f>
        <v>0</v>
      </c>
      <c r="F176" s="926">
        <f>IF(G176=1,0,VLOOKUP(ScoreCards!$M$13&amp;"-"&amp;A176,Categorisation_N!$F$4:$H$4908,3,FALSE))</f>
        <v>0</v>
      </c>
      <c r="G176" s="926">
        <f>IF(VLOOKUP(ScoreCards!$M$13&amp;"-"&amp;A176,Categorisation_N!$F$4:$H$4908,3,FALSE)=0,1,"-")</f>
        <v>1</v>
      </c>
      <c r="H176" s="927"/>
      <c r="I176" s="927"/>
      <c r="J176" s="928"/>
      <c r="L176" s="929">
        <f t="shared" ref="L176:L186" si="59">IF(J176="Κρίσιμη",1,0)</f>
        <v>0</v>
      </c>
      <c r="M176" s="929">
        <f t="shared" ref="M176:M186" si="60">L176*IF(I176&lt;&gt;0,1,0)</f>
        <v>0</v>
      </c>
    </row>
    <row r="177" spans="1:13" s="929" customFormat="1" ht="78">
      <c r="A177" s="924" t="str">
        <f t="shared" si="57"/>
        <v>Η3</v>
      </c>
      <c r="B177" s="925" t="s">
        <v>55</v>
      </c>
      <c r="C177" s="1083" t="s">
        <v>487</v>
      </c>
      <c r="D177" s="926">
        <v>0</v>
      </c>
      <c r="E177" s="926">
        <f t="shared" si="58"/>
        <v>0</v>
      </c>
      <c r="F177" s="926">
        <f>IF(G177=1,0,VLOOKUP(ScoreCards!$M$13&amp;"-"&amp;A177,Categorisation_N!$F$4:$H$4908,3,FALSE))</f>
        <v>0</v>
      </c>
      <c r="G177" s="926">
        <f>IF(VLOOKUP(ScoreCards!$M$13&amp;"-"&amp;A177,Categorisation_N!$F$4:$H$4908,3,FALSE)=0,1,"-")</f>
        <v>1</v>
      </c>
      <c r="H177" s="927"/>
      <c r="I177" s="927"/>
      <c r="J177" s="928"/>
      <c r="L177" s="929">
        <f t="shared" si="59"/>
        <v>0</v>
      </c>
      <c r="M177" s="929">
        <f t="shared" si="60"/>
        <v>0</v>
      </c>
    </row>
    <row r="178" spans="1:13" s="929" customFormat="1" ht="39">
      <c r="A178" s="924" t="str">
        <f t="shared" si="57"/>
        <v>Η4</v>
      </c>
      <c r="B178" s="925" t="s">
        <v>56</v>
      </c>
      <c r="C178" s="1083" t="s">
        <v>335</v>
      </c>
      <c r="D178" s="926">
        <v>0</v>
      </c>
      <c r="E178" s="926">
        <f t="shared" si="58"/>
        <v>0</v>
      </c>
      <c r="F178" s="926">
        <f>IF(G178=1,0,VLOOKUP(ScoreCards!$M$13&amp;"-"&amp;A178,Categorisation_N!$F$4:$H$4908,3,FALSE))</f>
        <v>0</v>
      </c>
      <c r="G178" s="926">
        <f>IF(VLOOKUP(ScoreCards!$M$13&amp;"-"&amp;A178,Categorisation_N!$F$4:$H$4908,3,FALSE)=0,1,"-")</f>
        <v>1</v>
      </c>
      <c r="H178" s="927"/>
      <c r="I178" s="927"/>
      <c r="J178" s="928"/>
      <c r="L178" s="929">
        <f t="shared" si="59"/>
        <v>0</v>
      </c>
      <c r="M178" s="929">
        <f t="shared" si="60"/>
        <v>0</v>
      </c>
    </row>
    <row r="179" spans="1:13" s="929" customFormat="1" ht="58.5">
      <c r="A179" s="924" t="str">
        <f t="shared" si="57"/>
        <v>Η6</v>
      </c>
      <c r="B179" s="925" t="s">
        <v>58</v>
      </c>
      <c r="C179" s="1083" t="s">
        <v>488</v>
      </c>
      <c r="D179" s="926">
        <v>0</v>
      </c>
      <c r="E179" s="926">
        <f t="shared" si="58"/>
        <v>0</v>
      </c>
      <c r="F179" s="926">
        <f>IF(G179=1,0,VLOOKUP(ScoreCards!$M$13&amp;"-"&amp;A179,Categorisation_N!$F$4:$H$4908,3,FALSE))</f>
        <v>0</v>
      </c>
      <c r="G179" s="926">
        <f>IF(VLOOKUP(ScoreCards!$M$13&amp;"-"&amp;A179,Categorisation_N!$F$4:$H$4908,3,FALSE)=0,1,"-")</f>
        <v>1</v>
      </c>
      <c r="H179" s="927"/>
      <c r="I179" s="927"/>
      <c r="J179" s="928" t="s">
        <v>431</v>
      </c>
      <c r="L179" s="929">
        <f t="shared" si="59"/>
        <v>1</v>
      </c>
      <c r="M179" s="929">
        <f t="shared" si="60"/>
        <v>0</v>
      </c>
    </row>
    <row r="180" spans="1:13" s="929" customFormat="1" ht="58.5">
      <c r="A180" s="924" t="str">
        <f t="shared" si="57"/>
        <v>Η8</v>
      </c>
      <c r="B180" s="925" t="s">
        <v>337</v>
      </c>
      <c r="C180" s="1083" t="s">
        <v>338</v>
      </c>
      <c r="D180" s="926">
        <v>0</v>
      </c>
      <c r="E180" s="926">
        <f t="shared" si="58"/>
        <v>0</v>
      </c>
      <c r="F180" s="926">
        <f>IF(G180=1,0,VLOOKUP(ScoreCards!$M$13&amp;"-"&amp;A180,Categorisation_N!$F$4:$H$4908,3,FALSE))</f>
        <v>0</v>
      </c>
      <c r="G180" s="926">
        <f>IF(VLOOKUP(ScoreCards!$M$13&amp;"-"&amp;A180,Categorisation_N!$F$4:$H$4908,3,FALSE)=0,1,"-")</f>
        <v>1</v>
      </c>
      <c r="H180" s="927"/>
      <c r="I180" s="927"/>
      <c r="J180" s="928" t="s">
        <v>431</v>
      </c>
      <c r="L180" s="929">
        <f t="shared" si="59"/>
        <v>1</v>
      </c>
      <c r="M180" s="929">
        <f t="shared" si="60"/>
        <v>0</v>
      </c>
    </row>
    <row r="181" spans="1:13" s="929" customFormat="1" ht="58.5">
      <c r="A181" s="924" t="str">
        <f t="shared" si="57"/>
        <v>Η8</v>
      </c>
      <c r="B181" s="925" t="s">
        <v>339</v>
      </c>
      <c r="C181" s="1083" t="s">
        <v>340</v>
      </c>
      <c r="D181" s="926">
        <v>0</v>
      </c>
      <c r="E181" s="926">
        <f t="shared" si="58"/>
        <v>0</v>
      </c>
      <c r="F181" s="926">
        <f>IF(G181=1,0,VLOOKUP(ScoreCards!$M$13&amp;"-"&amp;A181,Categorisation_N!$F$4:$H$4908,3,FALSE))</f>
        <v>0</v>
      </c>
      <c r="G181" s="926">
        <f>IF(VLOOKUP(ScoreCards!$M$13&amp;"-"&amp;A181,Categorisation_N!$F$4:$H$4908,3,FALSE)=0,1,"-")</f>
        <v>1</v>
      </c>
      <c r="H181" s="927"/>
      <c r="I181" s="927"/>
      <c r="J181" s="928" t="s">
        <v>431</v>
      </c>
      <c r="L181" s="929">
        <f t="shared" si="59"/>
        <v>1</v>
      </c>
      <c r="M181" s="929">
        <f t="shared" si="60"/>
        <v>0</v>
      </c>
    </row>
    <row r="182" spans="1:13" s="929" customFormat="1" ht="39">
      <c r="A182" s="924" t="str">
        <f t="shared" ref="A182" si="61">LEFT(B182,2)</f>
        <v>Η8</v>
      </c>
      <c r="B182" s="925" t="s">
        <v>499</v>
      </c>
      <c r="C182" s="1083" t="s">
        <v>491</v>
      </c>
      <c r="D182" s="926">
        <v>0</v>
      </c>
      <c r="E182" s="926">
        <f t="shared" ref="E182" si="62">F182/2</f>
        <v>0</v>
      </c>
      <c r="F182" s="926">
        <f>IF(G182=1,0,VLOOKUP(ScoreCards!$M$13&amp;"-"&amp;A182,Categorisation_N!$F$4:$H$4908,3,FALSE))</f>
        <v>0</v>
      </c>
      <c r="G182" s="926">
        <f>IF(VLOOKUP(ScoreCards!$M$13&amp;"-"&amp;A182,Categorisation_N!$F$4:$H$4908,3,FALSE)=0,1,"-")</f>
        <v>1</v>
      </c>
      <c r="H182" s="927"/>
      <c r="I182" s="927"/>
      <c r="J182" s="928" t="s">
        <v>431</v>
      </c>
      <c r="L182" s="929">
        <f t="shared" si="59"/>
        <v>1</v>
      </c>
      <c r="M182" s="929">
        <f t="shared" si="60"/>
        <v>0</v>
      </c>
    </row>
    <row r="183" spans="1:13" s="929" customFormat="1" ht="58.5">
      <c r="A183" s="924" t="str">
        <f t="shared" si="57"/>
        <v>Η9</v>
      </c>
      <c r="B183" s="925" t="s">
        <v>61</v>
      </c>
      <c r="C183" s="1083" t="s">
        <v>489</v>
      </c>
      <c r="D183" s="926">
        <v>0</v>
      </c>
      <c r="E183" s="926">
        <f t="shared" si="58"/>
        <v>0</v>
      </c>
      <c r="F183" s="926">
        <f>IF(G183=1,0,VLOOKUP(ScoreCards!$M$13&amp;"-"&amp;A183,Categorisation_N!$F$4:$H$4908,3,FALSE))</f>
        <v>0</v>
      </c>
      <c r="G183" s="926">
        <f>IF(VLOOKUP(ScoreCards!$M$13&amp;"-"&amp;A183,Categorisation_N!$F$4:$H$4908,3,FALSE)=0,1,"-")</f>
        <v>1</v>
      </c>
      <c r="H183" s="927"/>
      <c r="I183" s="927"/>
      <c r="J183" s="928"/>
      <c r="L183" s="929">
        <f t="shared" si="59"/>
        <v>0</v>
      </c>
      <c r="M183" s="929">
        <f t="shared" si="60"/>
        <v>0</v>
      </c>
    </row>
    <row r="184" spans="1:13" s="929" customFormat="1" ht="78">
      <c r="A184" s="924" t="str">
        <f t="shared" ref="A184:A186" si="63">LEFT(B184,3)</f>
        <v>Η10</v>
      </c>
      <c r="B184" s="925" t="s">
        <v>342</v>
      </c>
      <c r="C184" s="1083" t="s">
        <v>490</v>
      </c>
      <c r="D184" s="926">
        <v>0</v>
      </c>
      <c r="E184" s="926">
        <f t="shared" si="58"/>
        <v>0</v>
      </c>
      <c r="F184" s="926">
        <f>IF(G184=1,0,VLOOKUP(ScoreCards!$M$13&amp;"-"&amp;A184,Categorisation_N!$F$4:$H$4908,3,FALSE))</f>
        <v>0</v>
      </c>
      <c r="G184" s="926">
        <f>IF(VLOOKUP(ScoreCards!$M$13&amp;"-"&amp;A184,Categorisation_N!$F$4:$H$4908,3,FALSE)=0,1,"-")</f>
        <v>1</v>
      </c>
      <c r="H184" s="927"/>
      <c r="I184" s="927"/>
      <c r="J184" s="928"/>
      <c r="L184" s="929">
        <f t="shared" si="59"/>
        <v>0</v>
      </c>
      <c r="M184" s="929">
        <f t="shared" si="60"/>
        <v>0</v>
      </c>
    </row>
    <row r="185" spans="1:13" s="929" customFormat="1">
      <c r="A185" s="924" t="str">
        <f t="shared" si="63"/>
        <v>Η10</v>
      </c>
      <c r="B185" s="943" t="s">
        <v>344</v>
      </c>
      <c r="C185" s="1083" t="s">
        <v>345</v>
      </c>
      <c r="D185" s="926">
        <v>0</v>
      </c>
      <c r="E185" s="926">
        <f t="shared" si="58"/>
        <v>0</v>
      </c>
      <c r="F185" s="926">
        <f>IF(G185=1,0,VLOOKUP(ScoreCards!$M$13&amp;"-"&amp;A185,Categorisation_N!$F$4:$H$4908,3,FALSE))</f>
        <v>0</v>
      </c>
      <c r="G185" s="926">
        <f>IF(VLOOKUP(ScoreCards!$M$13&amp;"-"&amp;A185,Categorisation_N!$F$4:$H$4908,3,FALSE)=0,1,"-")</f>
        <v>1</v>
      </c>
      <c r="H185" s="927"/>
      <c r="I185" s="927"/>
      <c r="J185" s="928" t="s">
        <v>431</v>
      </c>
      <c r="L185" s="929">
        <f t="shared" si="59"/>
        <v>1</v>
      </c>
      <c r="M185" s="929">
        <f t="shared" si="60"/>
        <v>0</v>
      </c>
    </row>
    <row r="186" spans="1:13" s="929" customFormat="1" ht="156.75" thickBot="1">
      <c r="A186" s="924" t="str">
        <f t="shared" si="63"/>
        <v>Η11</v>
      </c>
      <c r="B186" s="943" t="s">
        <v>63</v>
      </c>
      <c r="C186" s="1083" t="s">
        <v>560</v>
      </c>
      <c r="D186" s="926">
        <v>0</v>
      </c>
      <c r="E186" s="926">
        <f t="shared" si="58"/>
        <v>0</v>
      </c>
      <c r="F186" s="926">
        <f>IF(G186=1,0,VLOOKUP(ScoreCards!$M$13&amp;"-"&amp;A186,Categorisation_N!$F$4:$H$4908,3,FALSE))</f>
        <v>0</v>
      </c>
      <c r="G186" s="926">
        <f>IF(VLOOKUP(ScoreCards!$M$13&amp;"-"&amp;A186,Categorisation_N!$F$4:$H$4908,3,FALSE)=0,1,"-")</f>
        <v>1</v>
      </c>
      <c r="H186" s="927"/>
      <c r="I186" s="927"/>
      <c r="J186" s="928"/>
      <c r="L186" s="929">
        <f t="shared" si="59"/>
        <v>0</v>
      </c>
      <c r="M186" s="929">
        <f t="shared" si="60"/>
        <v>0</v>
      </c>
    </row>
    <row r="187" spans="1:13" s="860" customFormat="1" ht="20.25" thickBot="1">
      <c r="A187" s="869"/>
      <c r="B187" s="969" t="s">
        <v>577</v>
      </c>
      <c r="C187" s="1082"/>
      <c r="D187" s="964"/>
      <c r="E187" s="964"/>
      <c r="F187" s="964"/>
      <c r="G187" s="964"/>
      <c r="H187" s="964"/>
      <c r="I187" s="964"/>
      <c r="J187" s="970"/>
    </row>
    <row r="188" spans="1:13" s="860" customFormat="1">
      <c r="A188" s="869"/>
      <c r="B188" s="839"/>
      <c r="C188" s="1109"/>
      <c r="D188" s="841"/>
      <c r="E188" s="841"/>
      <c r="F188" s="840"/>
      <c r="G188" s="841"/>
      <c r="H188" s="841"/>
      <c r="I188" s="841"/>
      <c r="J188" s="842"/>
    </row>
    <row r="189" spans="1:13" ht="20.25" thickBot="1">
      <c r="A189" s="838"/>
      <c r="B189" s="974"/>
      <c r="C189" s="1129"/>
      <c r="D189" s="976"/>
      <c r="E189" s="976"/>
      <c r="F189" s="976"/>
      <c r="G189" s="976"/>
      <c r="H189" s="976"/>
      <c r="I189" s="976"/>
      <c r="J189" s="975"/>
    </row>
    <row r="190" spans="1:13" ht="20.25" thickBot="1">
      <c r="A190" s="838"/>
      <c r="B190" s="977" t="s">
        <v>576</v>
      </c>
      <c r="C190" s="1130"/>
      <c r="D190" s="978"/>
      <c r="E190" s="978"/>
      <c r="F190" s="978"/>
      <c r="G190" s="978"/>
      <c r="H190" s="978"/>
      <c r="I190" s="978"/>
      <c r="J190" s="979"/>
    </row>
    <row r="191" spans="1:13" ht="20.25" thickBot="1">
      <c r="B191" s="980"/>
      <c r="C191" s="1131" t="s">
        <v>212</v>
      </c>
      <c r="D191" s="981"/>
      <c r="E191" s="981"/>
      <c r="F191" s="981"/>
      <c r="G191" s="981"/>
      <c r="H191" s="981"/>
      <c r="I191" s="981"/>
      <c r="J191" s="982"/>
    </row>
    <row r="192" spans="1:13" ht="60.75" thickBot="1">
      <c r="B192" s="983" t="s">
        <v>213</v>
      </c>
      <c r="C192" s="1132"/>
      <c r="D192" s="853" t="s">
        <v>207</v>
      </c>
      <c r="E192" s="853" t="s">
        <v>426</v>
      </c>
      <c r="F192" s="853" t="s">
        <v>208</v>
      </c>
      <c r="G192" s="853" t="s">
        <v>209</v>
      </c>
      <c r="H192" s="854" t="s">
        <v>575</v>
      </c>
      <c r="I192" s="904" t="s">
        <v>434</v>
      </c>
      <c r="J192" s="853" t="s">
        <v>210</v>
      </c>
    </row>
    <row r="193" spans="1:13">
      <c r="A193" s="838"/>
      <c r="B193" s="855">
        <v>1</v>
      </c>
      <c r="C193" s="1084" t="s">
        <v>504</v>
      </c>
      <c r="D193" s="984">
        <v>0</v>
      </c>
      <c r="E193" s="984">
        <f t="shared" ref="E193" si="64">F193/2</f>
        <v>0</v>
      </c>
      <c r="F193" s="985">
        <v>0</v>
      </c>
      <c r="G193" s="986">
        <v>1</v>
      </c>
      <c r="H193" s="987"/>
      <c r="I193" s="988"/>
      <c r="J193" s="989" t="s">
        <v>431</v>
      </c>
      <c r="L193" s="860">
        <f t="shared" ref="L193:L197" si="65">IF(J193="Κρίσιμη",1,0)</f>
        <v>1</v>
      </c>
      <c r="M193" s="860">
        <f t="shared" ref="M193:M197" si="66">L193*IF(I193&lt;&gt;0,1,0)</f>
        <v>0</v>
      </c>
    </row>
    <row r="194" spans="1:13">
      <c r="A194" s="838"/>
      <c r="B194" s="855">
        <v>2</v>
      </c>
      <c r="C194" s="1084" t="s">
        <v>505</v>
      </c>
      <c r="D194" s="984">
        <v>1</v>
      </c>
      <c r="E194" s="984">
        <f t="shared" ref="E194:E197" si="67">F194/2</f>
        <v>0</v>
      </c>
      <c r="F194" s="985">
        <v>0</v>
      </c>
      <c r="G194" s="986">
        <v>1</v>
      </c>
      <c r="H194" s="987"/>
      <c r="I194" s="990"/>
      <c r="J194" s="989"/>
      <c r="L194" s="860">
        <f t="shared" si="65"/>
        <v>0</v>
      </c>
      <c r="M194" s="860">
        <f t="shared" si="66"/>
        <v>0</v>
      </c>
    </row>
    <row r="195" spans="1:13">
      <c r="A195" s="838"/>
      <c r="B195" s="855">
        <v>3</v>
      </c>
      <c r="C195" s="1064" t="s">
        <v>506</v>
      </c>
      <c r="D195" s="984">
        <v>2</v>
      </c>
      <c r="E195" s="984">
        <f t="shared" si="67"/>
        <v>0</v>
      </c>
      <c r="F195" s="985">
        <v>0</v>
      </c>
      <c r="G195" s="986">
        <v>1</v>
      </c>
      <c r="H195" s="987"/>
      <c r="I195" s="990"/>
      <c r="J195" s="989"/>
      <c r="L195" s="860">
        <f t="shared" si="65"/>
        <v>0</v>
      </c>
      <c r="M195" s="860">
        <f t="shared" si="66"/>
        <v>0</v>
      </c>
    </row>
    <row r="196" spans="1:13">
      <c r="A196" s="838"/>
      <c r="B196" s="855">
        <v>4</v>
      </c>
      <c r="C196" s="1084" t="s">
        <v>507</v>
      </c>
      <c r="D196" s="984">
        <v>3</v>
      </c>
      <c r="E196" s="984">
        <f t="shared" si="67"/>
        <v>0</v>
      </c>
      <c r="F196" s="985">
        <v>0</v>
      </c>
      <c r="G196" s="986">
        <v>1</v>
      </c>
      <c r="H196" s="987"/>
      <c r="I196" s="990"/>
      <c r="J196" s="989"/>
      <c r="L196" s="860">
        <f t="shared" si="65"/>
        <v>0</v>
      </c>
      <c r="M196" s="860">
        <f t="shared" si="66"/>
        <v>0</v>
      </c>
    </row>
    <row r="197" spans="1:13" ht="20.25" thickBot="1">
      <c r="B197" s="855">
        <v>5</v>
      </c>
      <c r="C197" s="1084" t="s">
        <v>508</v>
      </c>
      <c r="D197" s="984">
        <v>4</v>
      </c>
      <c r="E197" s="984">
        <f t="shared" si="67"/>
        <v>0</v>
      </c>
      <c r="F197" s="985">
        <v>0</v>
      </c>
      <c r="G197" s="986">
        <v>1</v>
      </c>
      <c r="H197" s="987"/>
      <c r="I197" s="990"/>
      <c r="J197" s="989"/>
      <c r="L197" s="860">
        <f t="shared" si="65"/>
        <v>0</v>
      </c>
      <c r="M197" s="860">
        <f t="shared" si="66"/>
        <v>0</v>
      </c>
    </row>
    <row r="198" spans="1:13" ht="20.25" thickBot="1">
      <c r="B198" s="991" t="s">
        <v>577</v>
      </c>
      <c r="C198" s="1085"/>
      <c r="D198" s="992"/>
      <c r="E198" s="992"/>
      <c r="F198" s="992"/>
      <c r="G198" s="992"/>
      <c r="H198" s="992"/>
      <c r="I198" s="992"/>
      <c r="J198" s="993"/>
    </row>
    <row r="199" spans="1:13">
      <c r="A199" s="839"/>
      <c r="B199" s="974"/>
      <c r="C199" s="1133"/>
      <c r="D199" s="976"/>
      <c r="E199" s="976"/>
      <c r="F199" s="994"/>
      <c r="G199" s="976"/>
      <c r="H199" s="976"/>
      <c r="I199" s="976"/>
      <c r="J199" s="975"/>
    </row>
    <row r="200" spans="1:13" s="860" customFormat="1" ht="20.25" thickBot="1">
      <c r="A200" s="869"/>
      <c r="B200" s="839"/>
      <c r="C200" s="1109"/>
      <c r="D200" s="841"/>
      <c r="E200" s="841"/>
      <c r="F200" s="840"/>
      <c r="G200" s="841"/>
      <c r="H200" s="841"/>
      <c r="I200" s="841"/>
      <c r="J200" s="842"/>
    </row>
    <row r="201" spans="1:13" s="860" customFormat="1" ht="20.25" thickBot="1">
      <c r="A201" s="869"/>
      <c r="B201" s="995" t="s">
        <v>563</v>
      </c>
      <c r="C201" s="1134"/>
      <c r="D201" s="996"/>
      <c r="E201" s="947"/>
      <c r="F201" s="997"/>
      <c r="G201" s="998"/>
      <c r="H201" s="999"/>
      <c r="I201" s="999"/>
      <c r="J201" s="1000"/>
    </row>
    <row r="202" spans="1:13" s="860" customFormat="1" ht="98.25" thickBot="1">
      <c r="A202" s="869"/>
      <c r="B202" s="1001"/>
      <c r="C202" s="1086" t="s">
        <v>579</v>
      </c>
      <c r="D202" s="903" t="s">
        <v>207</v>
      </c>
      <c r="E202" s="903" t="s">
        <v>426</v>
      </c>
      <c r="F202" s="903" t="s">
        <v>208</v>
      </c>
      <c r="G202" s="903" t="s">
        <v>209</v>
      </c>
      <c r="H202" s="854" t="s">
        <v>575</v>
      </c>
      <c r="I202" s="904" t="s">
        <v>434</v>
      </c>
      <c r="J202" s="903" t="s">
        <v>210</v>
      </c>
    </row>
    <row r="203" spans="1:13" s="860" customFormat="1">
      <c r="A203" s="869"/>
      <c r="B203" s="855">
        <v>1</v>
      </c>
      <c r="C203" s="1087" t="s">
        <v>354</v>
      </c>
      <c r="D203" s="1002"/>
      <c r="E203" s="1002"/>
      <c r="F203" s="1003"/>
      <c r="G203" s="1002"/>
      <c r="H203" s="1004"/>
      <c r="I203" s="1004"/>
      <c r="J203" s="1005"/>
      <c r="L203" s="860">
        <f t="shared" ref="L203:L242" si="68">IF(J203="Κρίσιμη",1,0)</f>
        <v>0</v>
      </c>
      <c r="M203" s="860">
        <f t="shared" ref="M203:M242" si="69">L203*IF(I203&lt;&gt;0,1,0)</f>
        <v>0</v>
      </c>
    </row>
    <row r="204" spans="1:13" s="860" customFormat="1">
      <c r="A204" s="869"/>
      <c r="B204" s="855">
        <f t="shared" ref="B204:B240" si="70">B203+1</f>
        <v>2</v>
      </c>
      <c r="C204" s="1087" t="s">
        <v>355</v>
      </c>
      <c r="D204" s="1002"/>
      <c r="E204" s="1002"/>
      <c r="F204" s="1003"/>
      <c r="G204" s="1002"/>
      <c r="H204" s="1004"/>
      <c r="I204" s="1004"/>
      <c r="J204" s="1005"/>
      <c r="L204" s="860">
        <f t="shared" si="68"/>
        <v>0</v>
      </c>
      <c r="M204" s="860">
        <f t="shared" si="69"/>
        <v>0</v>
      </c>
    </row>
    <row r="205" spans="1:13" s="860" customFormat="1">
      <c r="A205" s="869"/>
      <c r="B205" s="855">
        <f t="shared" si="70"/>
        <v>3</v>
      </c>
      <c r="C205" s="1087" t="s">
        <v>357</v>
      </c>
      <c r="D205" s="1002"/>
      <c r="E205" s="1002"/>
      <c r="F205" s="1003"/>
      <c r="G205" s="1002"/>
      <c r="H205" s="1004"/>
      <c r="I205" s="1004"/>
      <c r="J205" s="1005"/>
      <c r="L205" s="860">
        <f t="shared" si="68"/>
        <v>0</v>
      </c>
      <c r="M205" s="860">
        <f t="shared" si="69"/>
        <v>0</v>
      </c>
    </row>
    <row r="206" spans="1:13" s="860" customFormat="1">
      <c r="A206" s="869"/>
      <c r="B206" s="855">
        <f t="shared" si="70"/>
        <v>4</v>
      </c>
      <c r="C206" s="1087" t="s">
        <v>358</v>
      </c>
      <c r="D206" s="1002"/>
      <c r="E206" s="1002"/>
      <c r="F206" s="1003"/>
      <c r="G206" s="1002"/>
      <c r="H206" s="1004"/>
      <c r="I206" s="1004"/>
      <c r="J206" s="1005"/>
      <c r="L206" s="860">
        <f t="shared" si="68"/>
        <v>0</v>
      </c>
      <c r="M206" s="860">
        <f t="shared" si="69"/>
        <v>0</v>
      </c>
    </row>
    <row r="207" spans="1:13" s="860" customFormat="1">
      <c r="A207" s="869"/>
      <c r="B207" s="855">
        <f t="shared" si="70"/>
        <v>5</v>
      </c>
      <c r="C207" s="1087" t="s">
        <v>359</v>
      </c>
      <c r="D207" s="1002"/>
      <c r="E207" s="1002"/>
      <c r="F207" s="1003"/>
      <c r="G207" s="1002"/>
      <c r="H207" s="1004"/>
      <c r="I207" s="1004"/>
      <c r="J207" s="1005"/>
      <c r="L207" s="860">
        <f t="shared" si="68"/>
        <v>0</v>
      </c>
      <c r="M207" s="860">
        <f t="shared" si="69"/>
        <v>0</v>
      </c>
    </row>
    <row r="208" spans="1:13" s="860" customFormat="1">
      <c r="A208" s="869"/>
      <c r="B208" s="855">
        <f t="shared" si="70"/>
        <v>6</v>
      </c>
      <c r="C208" s="1087" t="s">
        <v>360</v>
      </c>
      <c r="D208" s="1002"/>
      <c r="E208" s="1002"/>
      <c r="F208" s="1003"/>
      <c r="G208" s="1002"/>
      <c r="H208" s="1004"/>
      <c r="I208" s="1004"/>
      <c r="J208" s="1005"/>
      <c r="L208" s="860">
        <f t="shared" si="68"/>
        <v>0</v>
      </c>
      <c r="M208" s="860">
        <f t="shared" si="69"/>
        <v>0</v>
      </c>
    </row>
    <row r="209" spans="1:13" s="860" customFormat="1">
      <c r="A209" s="869"/>
      <c r="B209" s="855">
        <f t="shared" si="70"/>
        <v>7</v>
      </c>
      <c r="C209" s="1087" t="s">
        <v>361</v>
      </c>
      <c r="D209" s="1002"/>
      <c r="E209" s="1002"/>
      <c r="F209" s="1003"/>
      <c r="G209" s="1002"/>
      <c r="H209" s="1004"/>
      <c r="I209" s="1004"/>
      <c r="J209" s="1005"/>
      <c r="L209" s="860">
        <f t="shared" si="68"/>
        <v>0</v>
      </c>
      <c r="M209" s="860">
        <f t="shared" si="69"/>
        <v>0</v>
      </c>
    </row>
    <row r="210" spans="1:13" s="860" customFormat="1" ht="39">
      <c r="A210" s="869"/>
      <c r="B210" s="855">
        <f t="shared" si="70"/>
        <v>8</v>
      </c>
      <c r="C210" s="1087" t="s">
        <v>362</v>
      </c>
      <c r="D210" s="1002"/>
      <c r="E210" s="1002"/>
      <c r="F210" s="1003"/>
      <c r="G210" s="1002"/>
      <c r="H210" s="1004"/>
      <c r="I210" s="1004"/>
      <c r="J210" s="1005"/>
      <c r="L210" s="860">
        <f t="shared" si="68"/>
        <v>0</v>
      </c>
      <c r="M210" s="860">
        <f t="shared" si="69"/>
        <v>0</v>
      </c>
    </row>
    <row r="211" spans="1:13" s="860" customFormat="1">
      <c r="A211" s="869"/>
      <c r="B211" s="855">
        <f t="shared" si="70"/>
        <v>9</v>
      </c>
      <c r="C211" s="1087" t="s">
        <v>363</v>
      </c>
      <c r="D211" s="861"/>
      <c r="E211" s="861"/>
      <c r="F211" s="955"/>
      <c r="G211" s="861"/>
      <c r="H211" s="864"/>
      <c r="I211" s="864"/>
      <c r="J211" s="859"/>
      <c r="L211" s="860">
        <f t="shared" si="68"/>
        <v>0</v>
      </c>
      <c r="M211" s="860">
        <f t="shared" si="69"/>
        <v>0</v>
      </c>
    </row>
    <row r="212" spans="1:13" s="860" customFormat="1" ht="39">
      <c r="A212" s="869"/>
      <c r="B212" s="855">
        <f t="shared" si="70"/>
        <v>10</v>
      </c>
      <c r="C212" s="1087" t="s">
        <v>364</v>
      </c>
      <c r="D212" s="861"/>
      <c r="E212" s="861"/>
      <c r="F212" s="861"/>
      <c r="G212" s="861"/>
      <c r="H212" s="864"/>
      <c r="I212" s="864"/>
      <c r="J212" s="859" t="s">
        <v>431</v>
      </c>
      <c r="L212" s="860">
        <f t="shared" si="68"/>
        <v>1</v>
      </c>
      <c r="M212" s="860">
        <f t="shared" si="69"/>
        <v>0</v>
      </c>
    </row>
    <row r="213" spans="1:13" s="860" customFormat="1">
      <c r="A213" s="869"/>
      <c r="B213" s="855">
        <f t="shared" si="70"/>
        <v>11</v>
      </c>
      <c r="C213" s="1087" t="s">
        <v>365</v>
      </c>
      <c r="D213" s="861"/>
      <c r="E213" s="861"/>
      <c r="F213" s="955"/>
      <c r="G213" s="861"/>
      <c r="H213" s="864"/>
      <c r="I213" s="864"/>
      <c r="J213" s="859"/>
      <c r="L213" s="860">
        <f t="shared" si="68"/>
        <v>0</v>
      </c>
      <c r="M213" s="860">
        <f t="shared" si="69"/>
        <v>0</v>
      </c>
    </row>
    <row r="214" spans="1:13" s="860" customFormat="1">
      <c r="A214" s="869"/>
      <c r="B214" s="855">
        <f t="shared" si="70"/>
        <v>12</v>
      </c>
      <c r="C214" s="1087" t="s">
        <v>366</v>
      </c>
      <c r="D214" s="861"/>
      <c r="E214" s="861"/>
      <c r="F214" s="861"/>
      <c r="G214" s="861"/>
      <c r="H214" s="864"/>
      <c r="I214" s="864"/>
      <c r="J214" s="859" t="s">
        <v>431</v>
      </c>
      <c r="L214" s="860">
        <f t="shared" si="68"/>
        <v>1</v>
      </c>
      <c r="M214" s="860">
        <f t="shared" si="69"/>
        <v>0</v>
      </c>
    </row>
    <row r="215" spans="1:13" s="860" customFormat="1">
      <c r="A215" s="869"/>
      <c r="B215" s="855">
        <f t="shared" si="70"/>
        <v>13</v>
      </c>
      <c r="C215" s="1087" t="s">
        <v>367</v>
      </c>
      <c r="D215" s="1002"/>
      <c r="E215" s="1002"/>
      <c r="F215" s="1003"/>
      <c r="G215" s="1002"/>
      <c r="H215" s="1004"/>
      <c r="I215" s="1004"/>
      <c r="J215" s="1005"/>
      <c r="L215" s="860">
        <f t="shared" si="68"/>
        <v>0</v>
      </c>
      <c r="M215" s="860">
        <f t="shared" si="69"/>
        <v>0</v>
      </c>
    </row>
    <row r="216" spans="1:13" s="860" customFormat="1">
      <c r="A216" s="869"/>
      <c r="B216" s="855">
        <f t="shared" si="70"/>
        <v>14</v>
      </c>
      <c r="C216" s="1087" t="s">
        <v>368</v>
      </c>
      <c r="D216" s="1002"/>
      <c r="E216" s="1002"/>
      <c r="F216" s="1003"/>
      <c r="G216" s="1002"/>
      <c r="H216" s="1004"/>
      <c r="I216" s="1004"/>
      <c r="J216" s="1005"/>
      <c r="L216" s="860">
        <f t="shared" si="68"/>
        <v>0</v>
      </c>
      <c r="M216" s="860">
        <f t="shared" si="69"/>
        <v>0</v>
      </c>
    </row>
    <row r="217" spans="1:13" s="860" customFormat="1" ht="39">
      <c r="A217" s="869"/>
      <c r="B217" s="855">
        <f t="shared" si="70"/>
        <v>15</v>
      </c>
      <c r="C217" s="1087" t="s">
        <v>369</v>
      </c>
      <c r="D217" s="1002"/>
      <c r="E217" s="1002"/>
      <c r="F217" s="1003"/>
      <c r="G217" s="1002"/>
      <c r="H217" s="1004"/>
      <c r="I217" s="1004"/>
      <c r="J217" s="1005"/>
      <c r="L217" s="860">
        <f t="shared" si="68"/>
        <v>0</v>
      </c>
      <c r="M217" s="860">
        <f t="shared" si="69"/>
        <v>0</v>
      </c>
    </row>
    <row r="218" spans="1:13" s="860" customFormat="1">
      <c r="A218" s="869"/>
      <c r="B218" s="855">
        <f t="shared" si="70"/>
        <v>16</v>
      </c>
      <c r="C218" s="1087" t="s">
        <v>370</v>
      </c>
      <c r="D218" s="1002"/>
      <c r="E218" s="1002"/>
      <c r="F218" s="1003"/>
      <c r="G218" s="1002"/>
      <c r="H218" s="1004"/>
      <c r="I218" s="1004"/>
      <c r="J218" s="1005"/>
      <c r="L218" s="860">
        <f t="shared" si="68"/>
        <v>0</v>
      </c>
      <c r="M218" s="860">
        <f t="shared" si="69"/>
        <v>0</v>
      </c>
    </row>
    <row r="219" spans="1:13" s="860" customFormat="1" ht="39">
      <c r="A219" s="869"/>
      <c r="B219" s="855">
        <f t="shared" si="70"/>
        <v>17</v>
      </c>
      <c r="C219" s="1087" t="s">
        <v>371</v>
      </c>
      <c r="D219" s="861"/>
      <c r="E219" s="861"/>
      <c r="F219" s="955"/>
      <c r="G219" s="861"/>
      <c r="H219" s="864"/>
      <c r="I219" s="864"/>
      <c r="J219" s="859"/>
      <c r="L219" s="860">
        <f t="shared" si="68"/>
        <v>0</v>
      </c>
      <c r="M219" s="860">
        <f t="shared" si="69"/>
        <v>0</v>
      </c>
    </row>
    <row r="220" spans="1:13" s="860" customFormat="1">
      <c r="A220" s="869"/>
      <c r="B220" s="855">
        <f t="shared" si="70"/>
        <v>18</v>
      </c>
      <c r="C220" s="1087" t="s">
        <v>372</v>
      </c>
      <c r="D220" s="861"/>
      <c r="E220" s="861"/>
      <c r="F220" s="955"/>
      <c r="G220" s="861"/>
      <c r="H220" s="864"/>
      <c r="I220" s="864"/>
      <c r="J220" s="859"/>
      <c r="L220" s="860">
        <f t="shared" si="68"/>
        <v>0</v>
      </c>
      <c r="M220" s="860">
        <f t="shared" si="69"/>
        <v>0</v>
      </c>
    </row>
    <row r="221" spans="1:13" s="860" customFormat="1">
      <c r="A221" s="869"/>
      <c r="B221" s="855">
        <f t="shared" si="70"/>
        <v>19</v>
      </c>
      <c r="C221" s="1087" t="s">
        <v>373</v>
      </c>
      <c r="D221" s="861"/>
      <c r="E221" s="861"/>
      <c r="F221" s="861"/>
      <c r="G221" s="861"/>
      <c r="H221" s="864"/>
      <c r="I221" s="864"/>
      <c r="J221" s="859" t="s">
        <v>431</v>
      </c>
      <c r="L221" s="860">
        <f t="shared" si="68"/>
        <v>1</v>
      </c>
      <c r="M221" s="860">
        <f t="shared" si="69"/>
        <v>0</v>
      </c>
    </row>
    <row r="222" spans="1:13" s="860" customFormat="1" ht="58.5">
      <c r="A222" s="869"/>
      <c r="B222" s="855">
        <f t="shared" si="70"/>
        <v>20</v>
      </c>
      <c r="C222" s="1087" t="s">
        <v>375</v>
      </c>
      <c r="D222" s="861"/>
      <c r="E222" s="861"/>
      <c r="F222" s="861"/>
      <c r="G222" s="861"/>
      <c r="H222" s="864"/>
      <c r="I222" s="864"/>
      <c r="J222" s="859" t="s">
        <v>431</v>
      </c>
      <c r="L222" s="860">
        <f t="shared" si="68"/>
        <v>1</v>
      </c>
      <c r="M222" s="860">
        <f t="shared" si="69"/>
        <v>0</v>
      </c>
    </row>
    <row r="223" spans="1:13" s="860" customFormat="1" ht="58.5">
      <c r="A223" s="869"/>
      <c r="B223" s="855">
        <f t="shared" si="70"/>
        <v>21</v>
      </c>
      <c r="C223" s="1087" t="s">
        <v>376</v>
      </c>
      <c r="D223" s="861"/>
      <c r="E223" s="861"/>
      <c r="F223" s="861"/>
      <c r="G223" s="861"/>
      <c r="H223" s="864"/>
      <c r="I223" s="864"/>
      <c r="J223" s="859" t="s">
        <v>431</v>
      </c>
      <c r="L223" s="860">
        <f t="shared" si="68"/>
        <v>1</v>
      </c>
      <c r="M223" s="860">
        <f t="shared" si="69"/>
        <v>0</v>
      </c>
    </row>
    <row r="224" spans="1:13" s="860" customFormat="1">
      <c r="A224" s="869"/>
      <c r="B224" s="855">
        <f t="shared" si="70"/>
        <v>22</v>
      </c>
      <c r="C224" s="1087" t="s">
        <v>377</v>
      </c>
      <c r="D224" s="861"/>
      <c r="E224" s="861"/>
      <c r="F224" s="861"/>
      <c r="G224" s="861"/>
      <c r="H224" s="864"/>
      <c r="I224" s="864"/>
      <c r="J224" s="859" t="s">
        <v>431</v>
      </c>
      <c r="L224" s="860">
        <f t="shared" si="68"/>
        <v>1</v>
      </c>
      <c r="M224" s="860">
        <f t="shared" si="69"/>
        <v>0</v>
      </c>
    </row>
    <row r="225" spans="1:13" s="860" customFormat="1">
      <c r="A225" s="869"/>
      <c r="B225" s="855">
        <f t="shared" si="70"/>
        <v>23</v>
      </c>
      <c r="C225" s="1087" t="s">
        <v>378</v>
      </c>
      <c r="D225" s="861"/>
      <c r="E225" s="861"/>
      <c r="F225" s="861"/>
      <c r="G225" s="861"/>
      <c r="H225" s="864"/>
      <c r="I225" s="864"/>
      <c r="J225" s="859" t="s">
        <v>431</v>
      </c>
      <c r="L225" s="860">
        <f t="shared" si="68"/>
        <v>1</v>
      </c>
      <c r="M225" s="860">
        <f t="shared" si="69"/>
        <v>0</v>
      </c>
    </row>
    <row r="226" spans="1:13" s="860" customFormat="1">
      <c r="A226" s="869"/>
      <c r="B226" s="855">
        <f t="shared" si="70"/>
        <v>24</v>
      </c>
      <c r="C226" s="1087" t="s">
        <v>379</v>
      </c>
      <c r="D226" s="861"/>
      <c r="E226" s="861"/>
      <c r="F226" s="861"/>
      <c r="G226" s="861"/>
      <c r="H226" s="864"/>
      <c r="I226" s="864"/>
      <c r="J226" s="859" t="s">
        <v>431</v>
      </c>
      <c r="L226" s="860">
        <f t="shared" si="68"/>
        <v>1</v>
      </c>
      <c r="M226" s="860">
        <f t="shared" si="69"/>
        <v>0</v>
      </c>
    </row>
    <row r="227" spans="1:13" s="860" customFormat="1" ht="39">
      <c r="A227" s="869"/>
      <c r="B227" s="855">
        <f t="shared" si="70"/>
        <v>25</v>
      </c>
      <c r="C227" s="1087" t="s">
        <v>380</v>
      </c>
      <c r="D227" s="861"/>
      <c r="E227" s="861"/>
      <c r="F227" s="861"/>
      <c r="G227" s="861"/>
      <c r="H227" s="864"/>
      <c r="I227" s="864"/>
      <c r="J227" s="859" t="s">
        <v>431</v>
      </c>
      <c r="L227" s="860">
        <f t="shared" si="68"/>
        <v>1</v>
      </c>
      <c r="M227" s="860">
        <f t="shared" si="69"/>
        <v>0</v>
      </c>
    </row>
    <row r="228" spans="1:13" s="860" customFormat="1" ht="97.5">
      <c r="A228" s="869"/>
      <c r="B228" s="855">
        <f t="shared" si="70"/>
        <v>26</v>
      </c>
      <c r="C228" s="1087" t="s">
        <v>381</v>
      </c>
      <c r="D228" s="861"/>
      <c r="E228" s="861"/>
      <c r="F228" s="861"/>
      <c r="G228" s="861"/>
      <c r="H228" s="864"/>
      <c r="I228" s="864"/>
      <c r="J228" s="859" t="s">
        <v>431</v>
      </c>
      <c r="L228" s="860">
        <f t="shared" si="68"/>
        <v>1</v>
      </c>
      <c r="M228" s="860">
        <f t="shared" si="69"/>
        <v>0</v>
      </c>
    </row>
    <row r="229" spans="1:13" s="860" customFormat="1" ht="39">
      <c r="A229" s="869"/>
      <c r="B229" s="855">
        <f t="shared" si="70"/>
        <v>27</v>
      </c>
      <c r="C229" s="1087" t="s">
        <v>382</v>
      </c>
      <c r="D229" s="861"/>
      <c r="E229" s="861"/>
      <c r="F229" s="861"/>
      <c r="G229" s="861"/>
      <c r="H229" s="864"/>
      <c r="I229" s="864"/>
      <c r="J229" s="859" t="s">
        <v>431</v>
      </c>
      <c r="L229" s="860">
        <f t="shared" si="68"/>
        <v>1</v>
      </c>
      <c r="M229" s="860">
        <f t="shared" si="69"/>
        <v>0</v>
      </c>
    </row>
    <row r="230" spans="1:13" s="860" customFormat="1" ht="39">
      <c r="A230" s="869"/>
      <c r="B230" s="855">
        <f t="shared" si="70"/>
        <v>28</v>
      </c>
      <c r="C230" s="1087" t="s">
        <v>383</v>
      </c>
      <c r="D230" s="1002"/>
      <c r="E230" s="1002"/>
      <c r="F230" s="1003"/>
      <c r="G230" s="1002"/>
      <c r="H230" s="1004"/>
      <c r="I230" s="1004"/>
      <c r="J230" s="1005"/>
      <c r="L230" s="860">
        <f t="shared" si="68"/>
        <v>0</v>
      </c>
      <c r="M230" s="860">
        <f t="shared" si="69"/>
        <v>0</v>
      </c>
    </row>
    <row r="231" spans="1:13" s="860" customFormat="1" ht="39">
      <c r="A231" s="869"/>
      <c r="B231" s="855">
        <f t="shared" si="70"/>
        <v>29</v>
      </c>
      <c r="C231" s="1087" t="s">
        <v>384</v>
      </c>
      <c r="D231" s="1002"/>
      <c r="E231" s="1002"/>
      <c r="F231" s="1003"/>
      <c r="G231" s="1002"/>
      <c r="H231" s="1004"/>
      <c r="I231" s="1004"/>
      <c r="J231" s="1005"/>
      <c r="L231" s="860">
        <f t="shared" si="68"/>
        <v>0</v>
      </c>
      <c r="M231" s="860">
        <f t="shared" si="69"/>
        <v>0</v>
      </c>
    </row>
    <row r="232" spans="1:13" s="860" customFormat="1" ht="39">
      <c r="A232" s="869"/>
      <c r="B232" s="855">
        <f t="shared" si="70"/>
        <v>30</v>
      </c>
      <c r="C232" s="1087" t="s">
        <v>385</v>
      </c>
      <c r="D232" s="1002"/>
      <c r="E232" s="1002"/>
      <c r="F232" s="1003"/>
      <c r="G232" s="1002"/>
      <c r="H232" s="1004"/>
      <c r="I232" s="1004"/>
      <c r="J232" s="1005"/>
      <c r="L232" s="860">
        <f t="shared" si="68"/>
        <v>0</v>
      </c>
      <c r="M232" s="860">
        <f t="shared" si="69"/>
        <v>0</v>
      </c>
    </row>
    <row r="233" spans="1:13" s="860" customFormat="1">
      <c r="A233" s="869"/>
      <c r="B233" s="855">
        <f t="shared" si="70"/>
        <v>31</v>
      </c>
      <c r="C233" s="1087" t="s">
        <v>386</v>
      </c>
      <c r="D233" s="861"/>
      <c r="E233" s="861"/>
      <c r="F233" s="955"/>
      <c r="G233" s="861"/>
      <c r="H233" s="864"/>
      <c r="I233" s="864"/>
      <c r="J233" s="859"/>
      <c r="L233" s="860">
        <f t="shared" si="68"/>
        <v>0</v>
      </c>
      <c r="M233" s="860">
        <f t="shared" si="69"/>
        <v>0</v>
      </c>
    </row>
    <row r="234" spans="1:13" s="860" customFormat="1" ht="39">
      <c r="A234" s="869"/>
      <c r="B234" s="855">
        <f t="shared" si="70"/>
        <v>32</v>
      </c>
      <c r="C234" s="1087" t="s">
        <v>387</v>
      </c>
      <c r="D234" s="861"/>
      <c r="E234" s="861"/>
      <c r="F234" s="861"/>
      <c r="G234" s="861"/>
      <c r="H234" s="864"/>
      <c r="I234" s="864"/>
      <c r="J234" s="859" t="s">
        <v>431</v>
      </c>
      <c r="L234" s="860">
        <f t="shared" si="68"/>
        <v>1</v>
      </c>
      <c r="M234" s="860">
        <f t="shared" si="69"/>
        <v>0</v>
      </c>
    </row>
    <row r="235" spans="1:13" s="860" customFormat="1" ht="39">
      <c r="A235" s="869"/>
      <c r="B235" s="855">
        <f t="shared" si="70"/>
        <v>33</v>
      </c>
      <c r="C235" s="1087" t="s">
        <v>388</v>
      </c>
      <c r="D235" s="861"/>
      <c r="E235" s="861"/>
      <c r="F235" s="861"/>
      <c r="G235" s="861"/>
      <c r="H235" s="864"/>
      <c r="I235" s="864"/>
      <c r="J235" s="859" t="s">
        <v>431</v>
      </c>
      <c r="L235" s="860">
        <f t="shared" si="68"/>
        <v>1</v>
      </c>
      <c r="M235" s="860">
        <f t="shared" si="69"/>
        <v>0</v>
      </c>
    </row>
    <row r="236" spans="1:13" s="860" customFormat="1" ht="78">
      <c r="A236" s="869"/>
      <c r="B236" s="855">
        <f t="shared" si="70"/>
        <v>34</v>
      </c>
      <c r="C236" s="1087" t="s">
        <v>389</v>
      </c>
      <c r="D236" s="861"/>
      <c r="E236" s="861"/>
      <c r="F236" s="955"/>
      <c r="G236" s="861"/>
      <c r="H236" s="864"/>
      <c r="I236" s="864"/>
      <c r="J236" s="859"/>
      <c r="L236" s="860">
        <f t="shared" si="68"/>
        <v>0</v>
      </c>
      <c r="M236" s="860">
        <f t="shared" si="69"/>
        <v>0</v>
      </c>
    </row>
    <row r="237" spans="1:13" s="860" customFormat="1" ht="39">
      <c r="A237" s="869"/>
      <c r="B237" s="855">
        <f t="shared" si="70"/>
        <v>35</v>
      </c>
      <c r="C237" s="1087" t="s">
        <v>390</v>
      </c>
      <c r="D237" s="861"/>
      <c r="E237" s="861"/>
      <c r="F237" s="861"/>
      <c r="G237" s="861"/>
      <c r="H237" s="864"/>
      <c r="I237" s="864"/>
      <c r="J237" s="859" t="s">
        <v>431</v>
      </c>
      <c r="L237" s="860">
        <f t="shared" si="68"/>
        <v>1</v>
      </c>
      <c r="M237" s="860">
        <f t="shared" si="69"/>
        <v>0</v>
      </c>
    </row>
    <row r="238" spans="1:13" s="860" customFormat="1" ht="58.5">
      <c r="A238" s="869"/>
      <c r="B238" s="855">
        <f t="shared" si="70"/>
        <v>36</v>
      </c>
      <c r="C238" s="1087" t="s">
        <v>391</v>
      </c>
      <c r="D238" s="861"/>
      <c r="E238" s="861"/>
      <c r="F238" s="861"/>
      <c r="G238" s="861"/>
      <c r="H238" s="864"/>
      <c r="I238" s="864"/>
      <c r="J238" s="859" t="s">
        <v>431</v>
      </c>
      <c r="L238" s="860">
        <f t="shared" si="68"/>
        <v>1</v>
      </c>
      <c r="M238" s="860">
        <f t="shared" si="69"/>
        <v>0</v>
      </c>
    </row>
    <row r="239" spans="1:13" s="860" customFormat="1" ht="78">
      <c r="A239" s="869"/>
      <c r="B239" s="855">
        <f t="shared" si="70"/>
        <v>37</v>
      </c>
      <c r="C239" s="1087" t="s">
        <v>392</v>
      </c>
      <c r="D239" s="1002"/>
      <c r="E239" s="1002"/>
      <c r="F239" s="1003"/>
      <c r="G239" s="1002"/>
      <c r="H239" s="1004"/>
      <c r="I239" s="1004"/>
      <c r="J239" s="1005"/>
      <c r="L239" s="860">
        <f t="shared" si="68"/>
        <v>0</v>
      </c>
      <c r="M239" s="860">
        <f t="shared" si="69"/>
        <v>0</v>
      </c>
    </row>
    <row r="240" spans="1:13" s="860" customFormat="1" ht="58.5">
      <c r="A240" s="869"/>
      <c r="B240" s="855">
        <f t="shared" si="70"/>
        <v>38</v>
      </c>
      <c r="C240" s="1087" t="s">
        <v>393</v>
      </c>
      <c r="D240" s="861"/>
      <c r="E240" s="861"/>
      <c r="F240" s="955"/>
      <c r="G240" s="861"/>
      <c r="H240" s="864"/>
      <c r="I240" s="864"/>
      <c r="J240" s="859"/>
      <c r="L240" s="860">
        <f t="shared" si="68"/>
        <v>0</v>
      </c>
      <c r="M240" s="860">
        <f t="shared" si="69"/>
        <v>0</v>
      </c>
    </row>
    <row r="241" spans="1:13">
      <c r="B241" s="1006"/>
      <c r="C241" s="1135"/>
      <c r="D241" s="1007" t="s">
        <v>212</v>
      </c>
      <c r="E241" s="1007"/>
      <c r="F241" s="1008"/>
      <c r="G241" s="1007"/>
      <c r="H241" s="1009"/>
      <c r="I241" s="1009"/>
      <c r="J241" s="1010"/>
      <c r="L241" s="860">
        <f t="shared" si="68"/>
        <v>0</v>
      </c>
      <c r="M241" s="860">
        <f t="shared" si="69"/>
        <v>0</v>
      </c>
    </row>
    <row r="242" spans="1:13" ht="15.75" thickBot="1">
      <c r="B242" s="1191" t="s">
        <v>577</v>
      </c>
      <c r="C242" s="1192"/>
      <c r="D242" s="1192"/>
      <c r="E242" s="1192"/>
      <c r="F242" s="1192"/>
      <c r="G242" s="1192"/>
      <c r="H242" s="1192"/>
      <c r="I242" s="1192"/>
      <c r="J242" s="1193"/>
      <c r="L242" s="860">
        <f t="shared" si="68"/>
        <v>0</v>
      </c>
      <c r="M242" s="860">
        <f t="shared" si="69"/>
        <v>0</v>
      </c>
    </row>
    <row r="244" spans="1:13" ht="20.25" thickBot="1">
      <c r="A244" s="838"/>
      <c r="B244" s="974"/>
      <c r="C244" s="1129"/>
      <c r="D244" s="976"/>
      <c r="E244" s="976"/>
      <c r="F244" s="976"/>
      <c r="G244" s="976"/>
      <c r="H244" s="976"/>
      <c r="I244" s="976"/>
      <c r="J244" s="975"/>
    </row>
    <row r="245" spans="1:13" ht="30.75" thickBot="1">
      <c r="A245" s="838"/>
      <c r="B245" s="1011" t="s">
        <v>564</v>
      </c>
      <c r="C245" s="1136"/>
      <c r="D245" s="1012"/>
      <c r="E245" s="1012"/>
      <c r="F245" s="1012"/>
      <c r="G245" s="1012"/>
      <c r="H245" s="1012"/>
      <c r="I245" s="1012"/>
      <c r="J245" s="1013"/>
    </row>
    <row r="246" spans="1:13" ht="20.25" thickBot="1">
      <c r="B246" s="980"/>
      <c r="C246" s="1131" t="s">
        <v>212</v>
      </c>
      <c r="D246" s="981"/>
      <c r="E246" s="981"/>
      <c r="F246" s="981"/>
      <c r="G246" s="981"/>
      <c r="H246" s="981"/>
      <c r="I246" s="981"/>
      <c r="J246" s="982"/>
    </row>
    <row r="247" spans="1:13" ht="45.75" thickBot="1">
      <c r="B247" s="983" t="s">
        <v>213</v>
      </c>
      <c r="C247" s="1132"/>
      <c r="D247" s="853" t="s">
        <v>207</v>
      </c>
      <c r="E247" s="853" t="s">
        <v>426</v>
      </c>
      <c r="F247" s="853" t="s">
        <v>208</v>
      </c>
      <c r="G247" s="853" t="s">
        <v>209</v>
      </c>
      <c r="H247" s="853"/>
      <c r="I247" s="853"/>
      <c r="J247" s="853" t="s">
        <v>210</v>
      </c>
    </row>
    <row r="248" spans="1:13">
      <c r="A248" s="838"/>
      <c r="B248" s="1014" t="s">
        <v>397</v>
      </c>
      <c r="C248" s="1084" t="s">
        <v>356</v>
      </c>
      <c r="D248" s="984"/>
      <c r="E248" s="984"/>
      <c r="F248" s="1015"/>
      <c r="G248" s="984"/>
      <c r="H248" s="990"/>
      <c r="I248" s="990"/>
      <c r="J248" s="989"/>
    </row>
    <row r="249" spans="1:13">
      <c r="A249" s="838"/>
      <c r="B249" s="1016" t="s">
        <v>398</v>
      </c>
      <c r="C249" s="1084" t="s">
        <v>399</v>
      </c>
      <c r="D249" s="984"/>
      <c r="E249" s="984"/>
      <c r="F249" s="1015"/>
      <c r="G249" s="984"/>
      <c r="H249" s="990"/>
      <c r="I249" s="990"/>
      <c r="J249" s="989"/>
    </row>
    <row r="250" spans="1:13">
      <c r="A250" s="838"/>
      <c r="B250" s="942" t="s">
        <v>400</v>
      </c>
      <c r="C250" s="1064" t="s">
        <v>401</v>
      </c>
      <c r="D250" s="984"/>
      <c r="E250" s="984"/>
      <c r="F250" s="1015"/>
      <c r="G250" s="984"/>
      <c r="H250" s="990"/>
      <c r="I250" s="990"/>
      <c r="J250" s="989"/>
    </row>
    <row r="251" spans="1:13" ht="39">
      <c r="A251" s="838"/>
      <c r="B251" s="942" t="s">
        <v>402</v>
      </c>
      <c r="C251" s="1064" t="s">
        <v>403</v>
      </c>
      <c r="D251" s="984"/>
      <c r="E251" s="984"/>
      <c r="F251" s="1015"/>
      <c r="G251" s="984"/>
      <c r="H251" s="990"/>
      <c r="I251" s="990"/>
      <c r="J251" s="989"/>
    </row>
    <row r="252" spans="1:13" ht="20.25" thickBot="1">
      <c r="B252" s="1017" t="s">
        <v>53</v>
      </c>
      <c r="C252" s="1066" t="s">
        <v>404</v>
      </c>
      <c r="D252" s="984"/>
      <c r="E252" s="984"/>
      <c r="F252" s="1015"/>
      <c r="G252" s="984"/>
      <c r="H252" s="990"/>
      <c r="I252" s="990"/>
      <c r="J252" s="989"/>
    </row>
    <row r="253" spans="1:13" ht="20.25" thickBot="1">
      <c r="B253" s="991" t="s">
        <v>577</v>
      </c>
      <c r="C253" s="1085"/>
      <c r="D253" s="992"/>
      <c r="E253" s="992"/>
      <c r="F253" s="992"/>
      <c r="G253" s="992"/>
      <c r="H253" s="992"/>
      <c r="I253" s="992"/>
      <c r="J253" s="993"/>
    </row>
    <row r="254" spans="1:13" ht="20.25" thickBot="1">
      <c r="A254" s="839"/>
      <c r="B254" s="974"/>
      <c r="C254" s="1133"/>
      <c r="D254" s="976"/>
      <c r="E254" s="976"/>
      <c r="F254" s="994"/>
      <c r="G254" s="976"/>
      <c r="H254" s="976"/>
      <c r="I254" s="976"/>
      <c r="J254" s="975"/>
    </row>
    <row r="255" spans="1:13">
      <c r="B255" s="1018" t="s">
        <v>565</v>
      </c>
      <c r="C255" s="1137"/>
      <c r="D255" s="1019"/>
      <c r="E255" s="1019"/>
      <c r="F255" s="1019"/>
      <c r="G255" s="1019"/>
      <c r="H255" s="1020"/>
      <c r="I255" s="1020"/>
      <c r="J255" s="1021"/>
    </row>
    <row r="256" spans="1:13">
      <c r="B256" s="1022"/>
      <c r="C256" s="1138" t="s">
        <v>212</v>
      </c>
      <c r="D256" s="1023"/>
      <c r="E256" s="1023"/>
      <c r="F256" s="1023"/>
      <c r="G256" s="1023"/>
      <c r="H256" s="1024"/>
      <c r="I256" s="1024"/>
      <c r="J256" s="1025"/>
    </row>
    <row r="257" spans="1:10" ht="60">
      <c r="B257" s="1022"/>
      <c r="C257" s="1139" t="s">
        <v>406</v>
      </c>
      <c r="D257" s="1026" t="s">
        <v>408</v>
      </c>
      <c r="E257" s="1026" t="s">
        <v>407</v>
      </c>
      <c r="F257" s="1026" t="s">
        <v>428</v>
      </c>
      <c r="G257" s="1026" t="s">
        <v>409</v>
      </c>
      <c r="H257" s="1027"/>
      <c r="I257" s="1027"/>
      <c r="J257" s="1028" t="s">
        <v>210</v>
      </c>
    </row>
    <row r="258" spans="1:10">
      <c r="B258" s="1029"/>
      <c r="C258" s="1140"/>
      <c r="D258" s="1023"/>
      <c r="E258" s="1023"/>
      <c r="F258" s="1030"/>
      <c r="G258" s="1031"/>
      <c r="H258" s="1032"/>
      <c r="I258" s="1032"/>
      <c r="J258" s="1033"/>
    </row>
    <row r="259" spans="1:10">
      <c r="B259" s="1029"/>
      <c r="C259" s="1140"/>
      <c r="D259" s="1034"/>
      <c r="E259" s="1034"/>
      <c r="F259" s="1030"/>
      <c r="G259" s="1031"/>
      <c r="H259" s="1032"/>
      <c r="I259" s="1032"/>
      <c r="J259" s="1033"/>
    </row>
    <row r="260" spans="1:10">
      <c r="B260" s="1029"/>
      <c r="C260" s="1088"/>
      <c r="D260" s="1023"/>
      <c r="E260" s="1023"/>
      <c r="F260" s="1030"/>
      <c r="G260" s="1035"/>
      <c r="H260" s="1036"/>
      <c r="I260" s="1036"/>
      <c r="J260" s="1037"/>
    </row>
    <row r="261" spans="1:10">
      <c r="B261" s="1029"/>
      <c r="C261" s="1088"/>
      <c r="D261" s="1023"/>
      <c r="E261" s="1023"/>
      <c r="F261" s="1030"/>
      <c r="G261" s="1035"/>
      <c r="H261" s="1036"/>
      <c r="I261" s="1036"/>
      <c r="J261" s="1037"/>
    </row>
    <row r="262" spans="1:10">
      <c r="B262" s="1029"/>
      <c r="C262" s="1140"/>
      <c r="D262" s="1023"/>
      <c r="E262" s="1023"/>
      <c r="F262" s="1030"/>
      <c r="G262" s="1031"/>
      <c r="H262" s="1032"/>
      <c r="I262" s="1032"/>
      <c r="J262" s="1037"/>
    </row>
    <row r="263" spans="1:10">
      <c r="B263" s="1029"/>
      <c r="C263" s="1140"/>
      <c r="D263" s="1023"/>
      <c r="E263" s="1023"/>
      <c r="F263" s="1030"/>
      <c r="G263" s="1031"/>
      <c r="H263" s="1032"/>
      <c r="I263" s="1032"/>
      <c r="J263" s="1037"/>
    </row>
    <row r="264" spans="1:10" ht="20.25" thickBot="1">
      <c r="B264" s="1038"/>
      <c r="C264" s="1141"/>
      <c r="D264" s="1039"/>
      <c r="E264" s="1039"/>
      <c r="F264" s="1039"/>
      <c r="G264" s="1039"/>
      <c r="H264" s="1040"/>
      <c r="I264" s="1040"/>
      <c r="J264" s="1041"/>
    </row>
    <row r="265" spans="1:10" ht="20.25" thickBot="1">
      <c r="B265" s="991" t="s">
        <v>577</v>
      </c>
      <c r="C265" s="1085"/>
      <c r="D265" s="992"/>
      <c r="E265" s="992"/>
      <c r="F265" s="992"/>
      <c r="G265" s="992"/>
      <c r="H265" s="992"/>
      <c r="I265" s="992"/>
      <c r="J265" s="993"/>
    </row>
    <row r="266" spans="1:10">
      <c r="A266" s="838"/>
      <c r="B266" s="838"/>
      <c r="C266" s="1142"/>
      <c r="D266" s="1042"/>
      <c r="E266" s="1042"/>
      <c r="F266" s="841"/>
      <c r="G266" s="1042"/>
      <c r="H266" s="1042"/>
      <c r="I266" s="1042"/>
    </row>
    <row r="267" spans="1:10" ht="20.25" thickBot="1">
      <c r="B267" s="1043"/>
      <c r="F267" s="836"/>
      <c r="I267" s="1042"/>
    </row>
    <row r="268" spans="1:10" ht="20.25" thickBot="1">
      <c r="B268" s="1044" t="s">
        <v>410</v>
      </c>
      <c r="C268" s="1143"/>
      <c r="D268" s="1045"/>
      <c r="E268" s="1045"/>
      <c r="F268" s="1045"/>
      <c r="G268" s="1046"/>
      <c r="H268" s="1047"/>
      <c r="I268" s="1042"/>
    </row>
    <row r="269" spans="1:10" ht="98.45" customHeight="1" thickBot="1">
      <c r="B269" s="1184" t="s">
        <v>411</v>
      </c>
      <c r="C269" s="1185"/>
      <c r="D269" s="1185"/>
      <c r="E269" s="1185"/>
      <c r="F269" s="1185"/>
      <c r="G269" s="1186"/>
      <c r="H269" s="1047"/>
      <c r="I269" s="1042"/>
    </row>
    <row r="270" spans="1:10">
      <c r="F270" s="836"/>
      <c r="I270" s="1042"/>
    </row>
    <row r="271" spans="1:10" ht="20.25" thickBot="1">
      <c r="A271" s="838"/>
      <c r="B271" s="838"/>
      <c r="C271" s="1142"/>
      <c r="D271" s="1042"/>
      <c r="E271" s="1042"/>
      <c r="F271" s="841"/>
      <c r="G271" s="1042"/>
      <c r="H271" s="1042"/>
      <c r="I271" s="1042"/>
    </row>
    <row r="272" spans="1:10" ht="16.5" thickTop="1" thickBot="1">
      <c r="A272" s="838"/>
      <c r="B272" s="1149" t="s">
        <v>412</v>
      </c>
      <c r="C272" s="1150"/>
      <c r="D272" s="1150"/>
      <c r="E272" s="1150"/>
      <c r="F272" s="1150"/>
      <c r="G272" s="1150"/>
      <c r="H272" s="1150"/>
      <c r="I272" s="1151"/>
    </row>
    <row r="273" spans="1:9" ht="60.75" thickBot="1">
      <c r="A273" s="838"/>
      <c r="B273" s="1048" t="s">
        <v>413</v>
      </c>
      <c r="C273" s="1144" t="s">
        <v>414</v>
      </c>
      <c r="D273" s="1049" t="s">
        <v>415</v>
      </c>
      <c r="E273" s="1049"/>
      <c r="F273" s="1049" t="s">
        <v>416</v>
      </c>
      <c r="G273" s="1050" t="s">
        <v>417</v>
      </c>
      <c r="H273" s="1089" t="s">
        <v>418</v>
      </c>
      <c r="I273" s="1051"/>
    </row>
    <row r="274" spans="1:9" ht="20.25" thickTop="1">
      <c r="A274" s="838"/>
      <c r="B274" s="1052">
        <v>1</v>
      </c>
      <c r="C274" s="1145"/>
      <c r="D274" s="1053"/>
      <c r="E274" s="1053"/>
      <c r="F274" s="1053"/>
      <c r="G274" s="1054" t="s">
        <v>419</v>
      </c>
      <c r="H274" s="1090" t="s">
        <v>420</v>
      </c>
      <c r="I274" s="1055"/>
    </row>
    <row r="275" spans="1:9">
      <c r="A275" s="838"/>
      <c r="B275" s="1052"/>
      <c r="C275" s="1145"/>
      <c r="D275" s="1053"/>
      <c r="E275" s="1053"/>
      <c r="F275" s="1053"/>
      <c r="G275" s="1054"/>
      <c r="H275" s="1090"/>
      <c r="I275" s="1055"/>
    </row>
    <row r="276" spans="1:9" ht="20.25" thickBot="1">
      <c r="A276" s="838"/>
      <c r="B276" s="1052"/>
      <c r="C276" s="1145"/>
      <c r="D276" s="1053"/>
      <c r="E276" s="1053"/>
      <c r="F276" s="1053"/>
      <c r="G276" s="1056"/>
      <c r="H276" s="1091"/>
      <c r="I276" s="1057"/>
    </row>
    <row r="277" spans="1:9" ht="20.25" thickBot="1">
      <c r="A277" s="838"/>
      <c r="B277" s="1048"/>
      <c r="C277" s="1144"/>
      <c r="D277" s="1049"/>
      <c r="E277" s="1049"/>
      <c r="F277" s="1049"/>
      <c r="G277" s="1050" t="s">
        <v>421</v>
      </c>
      <c r="H277" s="1089" t="s">
        <v>421</v>
      </c>
      <c r="I277" s="1051"/>
    </row>
    <row r="278" spans="1:9" ht="20.25" thickTop="1">
      <c r="A278" s="838"/>
      <c r="B278" s="1052">
        <v>2</v>
      </c>
      <c r="C278" s="1145"/>
      <c r="D278" s="1053"/>
      <c r="E278" s="1053"/>
      <c r="F278" s="1053"/>
      <c r="G278" s="1054" t="s">
        <v>419</v>
      </c>
      <c r="H278" s="1090" t="s">
        <v>420</v>
      </c>
      <c r="I278" s="1055"/>
    </row>
    <row r="279" spans="1:9">
      <c r="A279" s="838"/>
      <c r="B279" s="1052"/>
      <c r="C279" s="1145"/>
      <c r="D279" s="1053"/>
      <c r="E279" s="1053"/>
      <c r="F279" s="1053"/>
      <c r="G279" s="1054"/>
      <c r="H279" s="1090"/>
      <c r="I279" s="1055"/>
    </row>
    <row r="280" spans="1:9" ht="20.25" thickBot="1">
      <c r="A280" s="838"/>
      <c r="B280" s="1052"/>
      <c r="C280" s="1145"/>
      <c r="D280" s="1053"/>
      <c r="E280" s="1053"/>
      <c r="F280" s="1053"/>
      <c r="G280" s="1056"/>
      <c r="H280" s="1091"/>
      <c r="I280" s="1057"/>
    </row>
    <row r="281" spans="1:9" ht="20.25" thickBot="1">
      <c r="A281" s="838"/>
      <c r="B281" s="1048"/>
      <c r="C281" s="1144"/>
      <c r="D281" s="1049"/>
      <c r="E281" s="1049"/>
      <c r="F281" s="1049"/>
      <c r="G281" s="1050" t="s">
        <v>421</v>
      </c>
      <c r="H281" s="1089" t="s">
        <v>421</v>
      </c>
      <c r="I281" s="1051"/>
    </row>
    <row r="282" spans="1:9" ht="20.25" thickTop="1">
      <c r="A282" s="838"/>
      <c r="B282" s="1052">
        <v>3</v>
      </c>
      <c r="C282" s="1145"/>
      <c r="D282" s="1053"/>
      <c r="E282" s="1053"/>
      <c r="F282" s="1053"/>
      <c r="G282" s="1054" t="s">
        <v>419</v>
      </c>
      <c r="H282" s="1090" t="s">
        <v>420</v>
      </c>
      <c r="I282" s="1055"/>
    </row>
    <row r="283" spans="1:9">
      <c r="A283" s="838"/>
      <c r="B283" s="1052"/>
      <c r="C283" s="1145"/>
      <c r="D283" s="1053"/>
      <c r="E283" s="1053"/>
      <c r="F283" s="1053"/>
      <c r="G283" s="1054"/>
      <c r="H283" s="1090"/>
      <c r="I283" s="1055"/>
    </row>
    <row r="284" spans="1:9" ht="20.25" thickBot="1">
      <c r="A284" s="838"/>
      <c r="B284" s="1052"/>
      <c r="C284" s="1145"/>
      <c r="D284" s="1053"/>
      <c r="E284" s="1053"/>
      <c r="F284" s="1053"/>
      <c r="G284" s="1056"/>
      <c r="H284" s="1091"/>
      <c r="I284" s="1057"/>
    </row>
    <row r="285" spans="1:9" ht="20.25" thickBot="1">
      <c r="A285" s="838"/>
      <c r="B285" s="1048"/>
      <c r="C285" s="1144"/>
      <c r="D285" s="1049"/>
      <c r="E285" s="1049"/>
      <c r="F285" s="1049"/>
      <c r="G285" s="1050" t="s">
        <v>421</v>
      </c>
      <c r="H285" s="1089" t="s">
        <v>421</v>
      </c>
      <c r="I285" s="1051"/>
    </row>
    <row r="286" spans="1:9" ht="16.149999999999999" customHeight="1" thickTop="1">
      <c r="A286" s="838"/>
      <c r="B286" s="1152" t="s">
        <v>422</v>
      </c>
      <c r="C286" s="1154"/>
      <c r="D286" s="1156"/>
      <c r="E286" s="1058"/>
      <c r="F286" s="1156"/>
      <c r="G286" s="1158"/>
      <c r="H286" s="1187"/>
      <c r="I286" s="1188"/>
    </row>
    <row r="287" spans="1:9" ht="16.149999999999999" customHeight="1" thickBot="1">
      <c r="A287" s="838"/>
      <c r="B287" s="1153"/>
      <c r="C287" s="1155"/>
      <c r="D287" s="1157"/>
      <c r="E287" s="1059"/>
      <c r="F287" s="1157"/>
      <c r="G287" s="1159"/>
      <c r="H287" s="1189"/>
      <c r="I287" s="1190"/>
    </row>
    <row r="288" spans="1:9">
      <c r="A288" s="838"/>
      <c r="B288" s="838"/>
      <c r="C288" s="1142"/>
      <c r="D288" s="1042"/>
      <c r="E288" s="1042"/>
      <c r="F288" s="841"/>
      <c r="G288" s="1042"/>
      <c r="H288" s="1042"/>
      <c r="I288" s="1042"/>
    </row>
    <row r="289" spans="2:9">
      <c r="B289" s="1043" t="s">
        <v>423</v>
      </c>
      <c r="F289" s="836"/>
      <c r="I289" s="1042"/>
    </row>
    <row r="290" spans="2:9">
      <c r="B290" s="1043" t="s">
        <v>424</v>
      </c>
      <c r="F290" s="836"/>
      <c r="I290" s="1042"/>
    </row>
    <row r="291" spans="2:9">
      <c r="F291" s="836"/>
      <c r="I291" s="1042"/>
    </row>
    <row r="292" spans="2:9">
      <c r="B292" s="1043" t="s">
        <v>425</v>
      </c>
      <c r="F292" s="836"/>
      <c r="I292" s="1042"/>
    </row>
  </sheetData>
  <mergeCells count="39">
    <mergeCell ref="H45:H48"/>
    <mergeCell ref="B269:G269"/>
    <mergeCell ref="H286:I287"/>
    <mergeCell ref="B242:J242"/>
    <mergeCell ref="C13:C14"/>
    <mergeCell ref="D13:J14"/>
    <mergeCell ref="D15:J15"/>
    <mergeCell ref="D16:J16"/>
    <mergeCell ref="C21:C22"/>
    <mergeCell ref="D17:J17"/>
    <mergeCell ref="D18:J18"/>
    <mergeCell ref="D19:J19"/>
    <mergeCell ref="D20:J20"/>
    <mergeCell ref="D21:J22"/>
    <mergeCell ref="B36:J36"/>
    <mergeCell ref="A1:B1"/>
    <mergeCell ref="C1:I1"/>
    <mergeCell ref="I6:J6"/>
    <mergeCell ref="I7:J7"/>
    <mergeCell ref="I8:J8"/>
    <mergeCell ref="G6:H6"/>
    <mergeCell ref="G7:H7"/>
    <mergeCell ref="G8:H8"/>
    <mergeCell ref="I9:J9"/>
    <mergeCell ref="B272:I272"/>
    <mergeCell ref="B286:B287"/>
    <mergeCell ref="C286:C287"/>
    <mergeCell ref="D286:D287"/>
    <mergeCell ref="F286:F287"/>
    <mergeCell ref="G286:G287"/>
    <mergeCell ref="B63:C63"/>
    <mergeCell ref="D41:E41"/>
    <mergeCell ref="D42:E42"/>
    <mergeCell ref="D23:J23"/>
    <mergeCell ref="D24:J24"/>
    <mergeCell ref="D43:E43"/>
    <mergeCell ref="I45:I48"/>
    <mergeCell ref="B73:J73"/>
    <mergeCell ref="G9:H9"/>
  </mergeCells>
  <pageMargins left="0.70866141732283472" right="0.70866141732283472" top="0.74803149606299213" bottom="0.74803149606299213" header="0.31496062992125984" footer="0.31496062992125984"/>
  <pageSetup paperSize="9" scale="48" orientation="landscape" r:id="rId1"/>
  <headerFooter>
    <oddFooter>&amp;C&amp;P - &amp;N</oddFooter>
  </headerFooter>
  <rowBreaks count="7" manualBreakCount="7">
    <brk id="44" max="16383" man="1"/>
    <brk id="86" max="9" man="1"/>
    <brk id="145" max="9" man="1"/>
    <brk id="171" max="9" man="1"/>
    <brk id="193" max="9" man="1"/>
    <brk id="242" max="9" man="1"/>
    <brk id="271" max="9" man="1"/>
  </rowBreaks>
  <drawing r:id="rId2"/>
  <legacyDrawing r:id="rId3"/>
  <controls>
    <mc:AlternateContent xmlns:mc="http://schemas.openxmlformats.org/markup-compatibility/2006">
      <mc:Choice Requires="x14">
        <control shapeId="1033" r:id="rId4" name="CREATE">
          <controlPr defaultSize="0" autoLine="0" autoPict="0" r:id="rId5">
            <anchor moveWithCells="1">
              <from>
                <xdr:col>10</xdr:col>
                <xdr:colOff>38100</xdr:colOff>
                <xdr:row>2</xdr:row>
                <xdr:rowOff>219075</xdr:rowOff>
              </from>
              <to>
                <xdr:col>17</xdr:col>
                <xdr:colOff>114300</xdr:colOff>
                <xdr:row>4</xdr:row>
                <xdr:rowOff>57150</xdr:rowOff>
              </to>
            </anchor>
          </controlPr>
        </control>
      </mc:Choice>
      <mc:Fallback>
        <control shapeId="1033" r:id="rId4" name="CREATE"/>
      </mc:Fallback>
    </mc:AlternateContent>
  </control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50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40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40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40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40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40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50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50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40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50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40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40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50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50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50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50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50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50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50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50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50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50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50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50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40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50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50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50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50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50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40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50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40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50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50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40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40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50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50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50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50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40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40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50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50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50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50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50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50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50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50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50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50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50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40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40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40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40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40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40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40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40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50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50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40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40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40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40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40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40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40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40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40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40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40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40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40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40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40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40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40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40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40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40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40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40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40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40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40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40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40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40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40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40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40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40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50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40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40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40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50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50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40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40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40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40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40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40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40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20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20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20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20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20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20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20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20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20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20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20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20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20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20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20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20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20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20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20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20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20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20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20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20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20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20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20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20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20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20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20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20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20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20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20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20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20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20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20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20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20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20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20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20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20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20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20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20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20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20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20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20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20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20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20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20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20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20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20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20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20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20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20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20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20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20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20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20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20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20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20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20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20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20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20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20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20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20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20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20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20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20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20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20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20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20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20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20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20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20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20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20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20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20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20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20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20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20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20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20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20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20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20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20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20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20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20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20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20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20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20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20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20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20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20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20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20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20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20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20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20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20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20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20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20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20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20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20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20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20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20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20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20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20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20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20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20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20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20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20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20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20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20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20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20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20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20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20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20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20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20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20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20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20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20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20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20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20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20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20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20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20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20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20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20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20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20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20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20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20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20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20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20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20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20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20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20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20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20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20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20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20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20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20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20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20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20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20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20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20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20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20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20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20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20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20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20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20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20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20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20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20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20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20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20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20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20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20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20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20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20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20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20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20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20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20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20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20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20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20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20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20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20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20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20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20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20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20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20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20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20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20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20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20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20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20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20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20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20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20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20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20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20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20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20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20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20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20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20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20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20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20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20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20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20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20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20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20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20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20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20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20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20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20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20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20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20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20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20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20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20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20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20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20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20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20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20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20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20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20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20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20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20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20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20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20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20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20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20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20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20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20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20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20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20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20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20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20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20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20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20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20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20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20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20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20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20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20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20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20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20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20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20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20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20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20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20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20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20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20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20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20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20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20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20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20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20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20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20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20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20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20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20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20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20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20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20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20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20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20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20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20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20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20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20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20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20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20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20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20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20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20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20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20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20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20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20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20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20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20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20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20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20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20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20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20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20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20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20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20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20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20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20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20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20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20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20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20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20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20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20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20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20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20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20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20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20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20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20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20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20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20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20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20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20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50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50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50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50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50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50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50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50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50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50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50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50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50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50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50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50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50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50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50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50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50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50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50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50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50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50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50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50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50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50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50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50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50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50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50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50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50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50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50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50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50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50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50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50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50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50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50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50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50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50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50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50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50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50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50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50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50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50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50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50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50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50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50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50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50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50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50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50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50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50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50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50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50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50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50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50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50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50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50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50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50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50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50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50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50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50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50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50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50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50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50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50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50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50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50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50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50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50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50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50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50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50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20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20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20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20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20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20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20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20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20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20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20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20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20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20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20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20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20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20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20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20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20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20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20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20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20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20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20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20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20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20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20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20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20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20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20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20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20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20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20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20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20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20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20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20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20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20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20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20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20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20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20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20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20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20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20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20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20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20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20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20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20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20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20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20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20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20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20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20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20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20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20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20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20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20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20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20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20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20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20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20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20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20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20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20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20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20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20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20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20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20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20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20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20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20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20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20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20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20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20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20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20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20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20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20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20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20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20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20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20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20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20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20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20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20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20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20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20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20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20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20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20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20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20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20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20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20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20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20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20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20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20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20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20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20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20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20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20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20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20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20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20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20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20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20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20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20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20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20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20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20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20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40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40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40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40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40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40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40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40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40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40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40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40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40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40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40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40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40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40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40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40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40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40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40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40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40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40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40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40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40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40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40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40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40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40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40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40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40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20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20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20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20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20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20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20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20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20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20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20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20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20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20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20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20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20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20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20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20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20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20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20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20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20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20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20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20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20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20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20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20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20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20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20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20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20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20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20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20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20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20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20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20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20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20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20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20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20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20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20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20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20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20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20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20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20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20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20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20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20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20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20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20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20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20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20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20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20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20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20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20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20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20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20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20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20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20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20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20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20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20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20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20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20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20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20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20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20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20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20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20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20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20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20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40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40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40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40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40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40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40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40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40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40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40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40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40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40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40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40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40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40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40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40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40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40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40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40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40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40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40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40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40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40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40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40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40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40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40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40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40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40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40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40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40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40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40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40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40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40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40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40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40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40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40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40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40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40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40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40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40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40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40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40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40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40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40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40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40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40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40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40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40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40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40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40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40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40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40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40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40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40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40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40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40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40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40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40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40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40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40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40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40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40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40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40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40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40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40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40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40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40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40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40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40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40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40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40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40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40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40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40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40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40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40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40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40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40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40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40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40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40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40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40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40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40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40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40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40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40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40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40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40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40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40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40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40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40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40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40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40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40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40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40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40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40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40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40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40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40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40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40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40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40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40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40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40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40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40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40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40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40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40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40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40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40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40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40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40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40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40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40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40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40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40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40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40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40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40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40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40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40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40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40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40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40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40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40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40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40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40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40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40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40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40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40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40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40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40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40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40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40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40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40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40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40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40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40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40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40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40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40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40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40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40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40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40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40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40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40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40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40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20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20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50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50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50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50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50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50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50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50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50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50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50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50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50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50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50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50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50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50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50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50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50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50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50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50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50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50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50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50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50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50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50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50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50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50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50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50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50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50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50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50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50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50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50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50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50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50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50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50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50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50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50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50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50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50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50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50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50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50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50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50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50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50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50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50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50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50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50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50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50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50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50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50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50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50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50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50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50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50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50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50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50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50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50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50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50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50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50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50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50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50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50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50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50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50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50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50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50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50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50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50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50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50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50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50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50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50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50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50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50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50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50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20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20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20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20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20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20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20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20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20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20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20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20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20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20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20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20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20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20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20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20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20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20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20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20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20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20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20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20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20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20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20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20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20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20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20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20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20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20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20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20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20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50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50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50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50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50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50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50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50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50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50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50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50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50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50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50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50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50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50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50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50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50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50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50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50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50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50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50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50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50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50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50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50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50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50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50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50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50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50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50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50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50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50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50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50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50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50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50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50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50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50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50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50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50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50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50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50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50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50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50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50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50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50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50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50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50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50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50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50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50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50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50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50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50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50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50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50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50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50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50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50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50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50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50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50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50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50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50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50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50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50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50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50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50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50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50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50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50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50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50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50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50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50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50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50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50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20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20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20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20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20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20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20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20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20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20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20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20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20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20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20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20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20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20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20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20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20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20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20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20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20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20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20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20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20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20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20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20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20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20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20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20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20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20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20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20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20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20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20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20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20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20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20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20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20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20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20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20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20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20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20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20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20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20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20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20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20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20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20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20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20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20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20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20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20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20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20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20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20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20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20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20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20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20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20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20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20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20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20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20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20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20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20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20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20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20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20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40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40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40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20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20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20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40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40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40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20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20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20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20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20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20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20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20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20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20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20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20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20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20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20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20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20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20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20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20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20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20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20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20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20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20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20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20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20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20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20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20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20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20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20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20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20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20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20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20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20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20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20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20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20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20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20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20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20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20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20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20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20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20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20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20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20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20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20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20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20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20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20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20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20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20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20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20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20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20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20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20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20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20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20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20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20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20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20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20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20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20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20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20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20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20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20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20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20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20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20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20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20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20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20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20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20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20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20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20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20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20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20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20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20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20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20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20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20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20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20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20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20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20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20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20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20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20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20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20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20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20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20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20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20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20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20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20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20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20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20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20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20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20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20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20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20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20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20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20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20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20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20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20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20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20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20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20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20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20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20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20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20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20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20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20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20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20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20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20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20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20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20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20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20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50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50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50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50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50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20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20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20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20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20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20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20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20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20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20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20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20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20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20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20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20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20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20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20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20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20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20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20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20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20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20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20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20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20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20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20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20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20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20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50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50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50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50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50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50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50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50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50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50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50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50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50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50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50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50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50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50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50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50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50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50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50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50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20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20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50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50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50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50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50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50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50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50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50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50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50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50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50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50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50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50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50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50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50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50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50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50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50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50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50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50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50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50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50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238" t="s">
        <v>189</v>
      </c>
      <c r="F5" s="1238"/>
      <c r="G5" s="467"/>
    </row>
    <row r="6" spans="1:7" ht="16.5" thickBot="1">
      <c r="B6" s="464"/>
      <c r="C6" s="468" t="s">
        <v>190</v>
      </c>
      <c r="D6" s="463"/>
      <c r="E6" s="1238" t="s">
        <v>191</v>
      </c>
      <c r="F6" s="1238"/>
      <c r="G6" s="467"/>
    </row>
    <row r="7" spans="1:7" ht="16.5" thickBot="1">
      <c r="B7" s="464"/>
      <c r="C7" s="468" t="s">
        <v>192</v>
      </c>
      <c r="D7" s="463"/>
      <c r="E7" s="1238" t="s">
        <v>191</v>
      </c>
      <c r="F7" s="1238"/>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239" t="s">
        <v>194</v>
      </c>
      <c r="D13" s="1240"/>
      <c r="E13" s="1241"/>
      <c r="F13" s="1241"/>
      <c r="G13" s="1242"/>
    </row>
    <row r="14" spans="1:7">
      <c r="B14" s="464"/>
      <c r="C14" s="1232"/>
      <c r="D14" s="1233"/>
      <c r="E14" s="1234"/>
      <c r="F14" s="1234"/>
      <c r="G14" s="1235"/>
    </row>
    <row r="15" spans="1:7">
      <c r="B15" s="464"/>
      <c r="C15" s="471" t="s">
        <v>195</v>
      </c>
      <c r="D15" s="1233"/>
      <c r="E15" s="1234"/>
      <c r="F15" s="1234"/>
      <c r="G15" s="1235"/>
    </row>
    <row r="16" spans="1:7">
      <c r="B16" s="464"/>
      <c r="C16" s="471" t="s">
        <v>196</v>
      </c>
      <c r="D16" s="1236"/>
      <c r="E16" s="1236"/>
      <c r="F16" s="1236"/>
      <c r="G16" s="1237"/>
    </row>
    <row r="17" spans="2:7">
      <c r="B17" s="464"/>
      <c r="C17" s="471" t="s">
        <v>197</v>
      </c>
      <c r="D17" s="1236"/>
      <c r="E17" s="1236"/>
      <c r="F17" s="1236"/>
      <c r="G17" s="1237"/>
    </row>
    <row r="18" spans="2:7">
      <c r="B18" s="464"/>
      <c r="C18" s="471" t="s">
        <v>198</v>
      </c>
      <c r="D18" s="1236"/>
      <c r="E18" s="1236"/>
      <c r="F18" s="1236"/>
      <c r="G18" s="1237"/>
    </row>
    <row r="19" spans="2:7">
      <c r="B19" s="464"/>
      <c r="C19" s="472" t="s">
        <v>199</v>
      </c>
      <c r="D19" s="1236"/>
      <c r="E19" s="1236"/>
      <c r="F19" s="1236"/>
      <c r="G19" s="1237"/>
    </row>
    <row r="20" spans="2:7">
      <c r="B20" s="464"/>
      <c r="C20" s="473"/>
      <c r="D20" s="1236"/>
      <c r="E20" s="1236"/>
      <c r="F20" s="1236"/>
      <c r="G20" s="1237"/>
    </row>
    <row r="21" spans="2:7">
      <c r="B21" s="464"/>
      <c r="C21" s="1232" t="s">
        <v>200</v>
      </c>
      <c r="D21" s="1233"/>
      <c r="E21" s="1234"/>
      <c r="F21" s="1234"/>
      <c r="G21" s="1235"/>
    </row>
    <row r="22" spans="2:7">
      <c r="B22" s="464"/>
      <c r="C22" s="1232"/>
      <c r="D22" s="1233"/>
      <c r="E22" s="1234"/>
      <c r="F22" s="1234"/>
      <c r="G22" s="1235"/>
    </row>
    <row r="23" spans="2:7">
      <c r="B23" s="464"/>
      <c r="C23" s="471" t="s">
        <v>201</v>
      </c>
      <c r="D23" s="1233"/>
      <c r="E23" s="1234"/>
      <c r="F23" s="1234"/>
      <c r="G23" s="1235"/>
    </row>
    <row r="24" spans="2:7" ht="15.75" thickBot="1">
      <c r="B24" s="464"/>
      <c r="C24" s="474" t="s">
        <v>202</v>
      </c>
      <c r="D24" s="1229" t="s">
        <v>203</v>
      </c>
      <c r="E24" s="1230"/>
      <c r="F24" s="1230"/>
      <c r="G24" s="1231"/>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215" t="s">
        <v>239</v>
      </c>
      <c r="C48" s="1216"/>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217" t="s">
        <v>247</v>
      </c>
      <c r="C60" s="1218"/>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15.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219" t="s">
        <v>212</v>
      </c>
      <c r="D201" s="1219"/>
      <c r="E201" s="1219"/>
      <c r="F201" s="1219"/>
      <c r="G201" s="1220"/>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226"/>
      <c r="E203" s="1226"/>
      <c r="F203" s="1226"/>
      <c r="G203" s="1226"/>
    </row>
    <row r="204" spans="1:7" ht="15.6" customHeight="1">
      <c r="B204" s="765" t="s">
        <v>398</v>
      </c>
      <c r="C204" s="764" t="s">
        <v>399</v>
      </c>
      <c r="D204" s="1227"/>
      <c r="E204" s="1227"/>
      <c r="F204" s="1227"/>
      <c r="G204" s="1227"/>
    </row>
    <row r="205" spans="1:7" ht="15" customHeight="1">
      <c r="B205" s="766" t="s">
        <v>400</v>
      </c>
      <c r="C205" s="767" t="s">
        <v>401</v>
      </c>
      <c r="D205" s="1227"/>
      <c r="E205" s="1227"/>
      <c r="F205" s="1227"/>
      <c r="G205" s="1227"/>
    </row>
    <row r="206" spans="1:7" ht="30">
      <c r="B206" s="766" t="s">
        <v>402</v>
      </c>
      <c r="C206" s="767" t="s">
        <v>403</v>
      </c>
      <c r="D206" s="1227"/>
      <c r="E206" s="1227"/>
      <c r="F206" s="1227"/>
      <c r="G206" s="1227"/>
    </row>
    <row r="207" spans="1:7" s="463" customFormat="1" ht="16.149999999999999" customHeight="1" thickBot="1">
      <c r="B207" s="768" t="s">
        <v>53</v>
      </c>
      <c r="C207" s="769" t="s">
        <v>404</v>
      </c>
      <c r="D207" s="1228"/>
      <c r="E207" s="1228"/>
      <c r="F207" s="1228"/>
      <c r="G207" s="1228"/>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221" t="s">
        <v>212</v>
      </c>
      <c r="D212" s="1221"/>
      <c r="E212" s="1221"/>
      <c r="F212" s="1221"/>
      <c r="G212" s="1222"/>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223" t="s">
        <v>412</v>
      </c>
      <c r="C229" s="1224"/>
      <c r="D229" s="1224"/>
      <c r="E229" s="1224"/>
      <c r="F229" s="1224"/>
      <c r="G229" s="1225"/>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207" t="s">
        <v>422</v>
      </c>
      <c r="C243" s="1209"/>
      <c r="D243" s="1211"/>
      <c r="E243" s="1211"/>
      <c r="F243" s="1213"/>
      <c r="G243" s="1205"/>
    </row>
    <row r="244" spans="1:7" ht="16.149999999999999" customHeight="1" thickBot="1">
      <c r="B244" s="1208"/>
      <c r="C244" s="1210"/>
      <c r="D244" s="1212"/>
      <c r="E244" s="1212"/>
      <c r="F244" s="1214"/>
      <c r="G244" s="1206"/>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 ref="B48:C48"/>
    <mergeCell ref="B60:C60"/>
    <mergeCell ref="C201:G201"/>
    <mergeCell ref="C212:G212"/>
    <mergeCell ref="B229:G229"/>
    <mergeCell ref="D203:D207"/>
    <mergeCell ref="E203:E207"/>
    <mergeCell ref="F203:F207"/>
    <mergeCell ref="G203:G207"/>
    <mergeCell ref="G243:G244"/>
    <mergeCell ref="B243:B244"/>
    <mergeCell ref="C243:C244"/>
    <mergeCell ref="D243:D244"/>
    <mergeCell ref="E243:E244"/>
    <mergeCell ref="F243:F24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2015-06-05T18:19:34Z</dcterms:created>
  <dcterms:modified xsi:type="dcterms:W3CDTF">2022-04-12T12:03:47Z</dcterms:modified>
</cp:coreProperties>
</file>